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tegy01\Desktop\"/>
    </mc:Choice>
  </mc:AlternateContent>
  <xr:revisionPtr revIDLastSave="0" documentId="13_ncr:1_{28D91393-335E-4A6B-882C-427B54905369}" xr6:coauthVersionLast="47" xr6:coauthVersionMax="47" xr10:uidLastSave="{00000000-0000-0000-0000-000000000000}"/>
  <bookViews>
    <workbookView xWindow="-120" yWindow="-120" windowWidth="29040" windowHeight="15840" xr2:uid="{9C4D7493-DCE9-4B87-A057-3690DC4EAD6C}"/>
  </bookViews>
  <sheets>
    <sheet name="สรุปตามยุทธ์_KRA " sheetId="2" r:id="rId1"/>
    <sheet name="KPI 66 " sheetId="3" r:id="rId2"/>
    <sheet name="Sheet1" sheetId="1" r:id="rId3"/>
  </sheets>
  <externalReferences>
    <externalReference r:id="rId4"/>
    <externalReference r:id="rId5"/>
  </externalReferences>
  <definedNames>
    <definedName name="_xlnm._FilterDatabase" localSheetId="1" hidden="1">'KPI 66 '!$A$2:$R$586</definedName>
    <definedName name="_xlnm.Print_Area" localSheetId="1">'KPI 66 '!$A$1:$R$588</definedName>
    <definedName name="_xlnm.Print_Titles" localSheetId="1">'KPI 66 '!$1:$3</definedName>
    <definedName name="_xlnm.Print_Titles" localSheetId="0">'สรุปตามยุทธ์_KRA '!$21:$21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5" i="3" l="1"/>
  <c r="J584" i="3"/>
  <c r="J583" i="3" s="1"/>
  <c r="R583" i="3"/>
  <c r="Q583" i="3"/>
  <c r="O583" i="3"/>
  <c r="N583" i="3"/>
  <c r="M583" i="3"/>
  <c r="L583" i="3"/>
  <c r="J582" i="3"/>
  <c r="J581" i="3"/>
  <c r="J580" i="3" s="1"/>
  <c r="R580" i="3"/>
  <c r="Q580" i="3"/>
  <c r="O580" i="3"/>
  <c r="N580" i="3"/>
  <c r="M580" i="3"/>
  <c r="L580" i="3"/>
  <c r="J578" i="3"/>
  <c r="J576" i="3" s="1"/>
  <c r="J577" i="3"/>
  <c r="R576" i="3"/>
  <c r="Q576" i="3"/>
  <c r="P576" i="3"/>
  <c r="O576" i="3"/>
  <c r="N576" i="3"/>
  <c r="M576" i="3"/>
  <c r="L576" i="3"/>
  <c r="J575" i="3"/>
  <c r="J574" i="3"/>
  <c r="J573" i="3" s="1"/>
  <c r="R573" i="3"/>
  <c r="Q573" i="3"/>
  <c r="O573" i="3"/>
  <c r="N573" i="3"/>
  <c r="M573" i="3"/>
  <c r="L573" i="3"/>
  <c r="J572" i="3"/>
  <c r="J571" i="3"/>
  <c r="J570" i="3" s="1"/>
  <c r="R570" i="3"/>
  <c r="Q570" i="3"/>
  <c r="O570" i="3"/>
  <c r="N570" i="3"/>
  <c r="M570" i="3"/>
  <c r="L570" i="3"/>
  <c r="J569" i="3"/>
  <c r="J568" i="3"/>
  <c r="R567" i="3"/>
  <c r="Q567" i="3"/>
  <c r="O567" i="3"/>
  <c r="N567" i="3"/>
  <c r="M567" i="3"/>
  <c r="L567" i="3"/>
  <c r="J567" i="3"/>
  <c r="J566" i="3"/>
  <c r="J565" i="3"/>
  <c r="J564" i="3" s="1"/>
  <c r="R564" i="3"/>
  <c r="Q564" i="3"/>
  <c r="O564" i="3"/>
  <c r="N564" i="3"/>
  <c r="M564" i="3"/>
  <c r="L564" i="3"/>
  <c r="J563" i="3"/>
  <c r="J562" i="3"/>
  <c r="J561" i="3" s="1"/>
  <c r="R561" i="3"/>
  <c r="Q561" i="3"/>
  <c r="O561" i="3"/>
  <c r="N561" i="3"/>
  <c r="M561" i="3"/>
  <c r="L561" i="3"/>
  <c r="J560" i="3"/>
  <c r="J559" i="3"/>
  <c r="J558" i="3" s="1"/>
  <c r="R558" i="3"/>
  <c r="Q558" i="3"/>
  <c r="O558" i="3"/>
  <c r="N558" i="3"/>
  <c r="M558" i="3"/>
  <c r="L558" i="3"/>
  <c r="J556" i="3"/>
  <c r="J555" i="3"/>
  <c r="R554" i="3"/>
  <c r="Q554" i="3"/>
  <c r="O554" i="3"/>
  <c r="N554" i="3"/>
  <c r="M554" i="3"/>
  <c r="L554" i="3"/>
  <c r="J554" i="3"/>
  <c r="J553" i="3"/>
  <c r="J552" i="3"/>
  <c r="Q551" i="3"/>
  <c r="O551" i="3"/>
  <c r="N551" i="3"/>
  <c r="M551" i="3"/>
  <c r="L551" i="3"/>
  <c r="R548" i="3"/>
  <c r="Q548" i="3"/>
  <c r="O548" i="3"/>
  <c r="N548" i="3"/>
  <c r="M548" i="3"/>
  <c r="L548" i="3"/>
  <c r="J548" i="3"/>
  <c r="J546" i="3"/>
  <c r="J545" i="3"/>
  <c r="J544" i="3" s="1"/>
  <c r="R544" i="3"/>
  <c r="Q544" i="3"/>
  <c r="O544" i="3"/>
  <c r="N544" i="3"/>
  <c r="M544" i="3"/>
  <c r="L544" i="3"/>
  <c r="J543" i="3"/>
  <c r="J542" i="3"/>
  <c r="R541" i="3"/>
  <c r="Q541" i="3"/>
  <c r="O541" i="3"/>
  <c r="N541" i="3"/>
  <c r="M541" i="3"/>
  <c r="L541" i="3"/>
  <c r="J541" i="3"/>
  <c r="J540" i="3"/>
  <c r="J539" i="3"/>
  <c r="J538" i="3" s="1"/>
  <c r="R538" i="3"/>
  <c r="Q538" i="3"/>
  <c r="O538" i="3"/>
  <c r="N538" i="3"/>
  <c r="M538" i="3"/>
  <c r="L538" i="3"/>
  <c r="J537" i="3"/>
  <c r="J536" i="3"/>
  <c r="J535" i="3" s="1"/>
  <c r="R535" i="3"/>
  <c r="Q535" i="3"/>
  <c r="O535" i="3"/>
  <c r="N535" i="3"/>
  <c r="M535" i="3"/>
  <c r="L535" i="3"/>
  <c r="J533" i="3"/>
  <c r="J532" i="3" s="1"/>
  <c r="R532" i="3"/>
  <c r="Q532" i="3"/>
  <c r="O532" i="3"/>
  <c r="N532" i="3"/>
  <c r="M532" i="3"/>
  <c r="L532" i="3"/>
  <c r="R529" i="3"/>
  <c r="Q529" i="3"/>
  <c r="O529" i="3"/>
  <c r="N529" i="3"/>
  <c r="M529" i="3"/>
  <c r="L529" i="3"/>
  <c r="J529" i="3"/>
  <c r="J520" i="3"/>
  <c r="J519" i="3"/>
  <c r="J518" i="3" s="1"/>
  <c r="K518" i="3"/>
  <c r="J517" i="3"/>
  <c r="J516" i="3"/>
  <c r="J515" i="3" s="1"/>
  <c r="K515" i="3"/>
  <c r="J513" i="3"/>
  <c r="J512" i="3"/>
  <c r="J511" i="3"/>
  <c r="J510" i="3"/>
  <c r="J509" i="3"/>
  <c r="J508" i="3"/>
  <c r="J506" i="3"/>
  <c r="J505" i="3"/>
  <c r="R504" i="3"/>
  <c r="Q504" i="3"/>
  <c r="O504" i="3"/>
  <c r="N504" i="3"/>
  <c r="M504" i="3"/>
  <c r="L504" i="3"/>
  <c r="J504" i="3"/>
  <c r="J503" i="3"/>
  <c r="J502" i="3"/>
  <c r="J501" i="3" s="1"/>
  <c r="R501" i="3"/>
  <c r="Q501" i="3"/>
  <c r="O501" i="3"/>
  <c r="N501" i="3"/>
  <c r="M501" i="3"/>
  <c r="L501" i="3"/>
  <c r="R497" i="3"/>
  <c r="Q497" i="3"/>
  <c r="O497" i="3"/>
  <c r="N497" i="3"/>
  <c r="M497" i="3"/>
  <c r="L497" i="3"/>
  <c r="K497" i="3"/>
  <c r="J497" i="3"/>
  <c r="R494" i="3"/>
  <c r="Q494" i="3"/>
  <c r="P494" i="3"/>
  <c r="O494" i="3"/>
  <c r="N494" i="3"/>
  <c r="M494" i="3"/>
  <c r="L494" i="3"/>
  <c r="K494" i="3"/>
  <c r="J494" i="3"/>
  <c r="R491" i="3"/>
  <c r="Q491" i="3"/>
  <c r="O491" i="3"/>
  <c r="N491" i="3"/>
  <c r="M491" i="3"/>
  <c r="L491" i="3"/>
  <c r="K491" i="3"/>
  <c r="J491" i="3"/>
  <c r="J487" i="3"/>
  <c r="J486" i="3"/>
  <c r="J484" i="3"/>
  <c r="J475" i="3"/>
  <c r="J474" i="3"/>
  <c r="J473" i="3" s="1"/>
  <c r="M473" i="3"/>
  <c r="J472" i="3"/>
  <c r="J471" i="3"/>
  <c r="R466" i="3"/>
  <c r="Q466" i="3"/>
  <c r="O466" i="3"/>
  <c r="N466" i="3"/>
  <c r="M466" i="3"/>
  <c r="L466" i="3"/>
  <c r="J466" i="3"/>
  <c r="J465" i="3"/>
  <c r="J464" i="3"/>
  <c r="R463" i="3"/>
  <c r="Q463" i="3"/>
  <c r="O463" i="3"/>
  <c r="N463" i="3"/>
  <c r="M463" i="3"/>
  <c r="L463" i="3"/>
  <c r="K463" i="3"/>
  <c r="J463" i="3"/>
  <c r="J462" i="3"/>
  <c r="J461" i="3"/>
  <c r="J459" i="3"/>
  <c r="J458" i="3"/>
  <c r="R451" i="3"/>
  <c r="Q451" i="3"/>
  <c r="O451" i="3"/>
  <c r="N451" i="3"/>
  <c r="M451" i="3"/>
  <c r="L451" i="3"/>
  <c r="J451" i="3"/>
  <c r="J447" i="3"/>
  <c r="J446" i="3" s="1"/>
  <c r="R446" i="3"/>
  <c r="Q446" i="3"/>
  <c r="O446" i="3"/>
  <c r="N446" i="3"/>
  <c r="M446" i="3"/>
  <c r="L446" i="3"/>
  <c r="J445" i="3"/>
  <c r="J444" i="3"/>
  <c r="J442" i="3"/>
  <c r="J441" i="3"/>
  <c r="J438" i="3"/>
  <c r="J437" i="3"/>
  <c r="R433" i="3"/>
  <c r="Q433" i="3"/>
  <c r="P433" i="3"/>
  <c r="O433" i="3"/>
  <c r="N433" i="3"/>
  <c r="M433" i="3"/>
  <c r="L433" i="3"/>
  <c r="K433" i="3"/>
  <c r="J433" i="3"/>
  <c r="J432" i="3"/>
  <c r="J431" i="3"/>
  <c r="J430" i="3" s="1"/>
  <c r="R430" i="3"/>
  <c r="Q430" i="3"/>
  <c r="O430" i="3"/>
  <c r="N430" i="3"/>
  <c r="M430" i="3"/>
  <c r="L430" i="3"/>
  <c r="J420" i="3"/>
  <c r="J419" i="3"/>
  <c r="J413" i="3"/>
  <c r="J412" i="3"/>
  <c r="R411" i="3"/>
  <c r="Q411" i="3"/>
  <c r="P411" i="3"/>
  <c r="O411" i="3"/>
  <c r="N411" i="3"/>
  <c r="M411" i="3"/>
  <c r="L411" i="3"/>
  <c r="J411" i="3"/>
  <c r="J410" i="3"/>
  <c r="J409" i="3"/>
  <c r="R408" i="3"/>
  <c r="Q408" i="3"/>
  <c r="O408" i="3"/>
  <c r="N408" i="3"/>
  <c r="M408" i="3"/>
  <c r="L408" i="3"/>
  <c r="J408" i="3"/>
  <c r="J406" i="3"/>
  <c r="J405" i="3"/>
  <c r="J404" i="3" s="1"/>
  <c r="R404" i="3"/>
  <c r="Q404" i="3"/>
  <c r="O404" i="3"/>
  <c r="N404" i="3"/>
  <c r="M404" i="3"/>
  <c r="L404" i="3"/>
  <c r="J400" i="3"/>
  <c r="L397" i="3"/>
  <c r="J397" i="3"/>
  <c r="R394" i="3"/>
  <c r="Q394" i="3"/>
  <c r="O394" i="3"/>
  <c r="N394" i="3"/>
  <c r="M394" i="3"/>
  <c r="L394" i="3"/>
  <c r="K394" i="3"/>
  <c r="J394" i="3"/>
  <c r="J393" i="3"/>
  <c r="J392" i="3"/>
  <c r="J391" i="3" s="1"/>
  <c r="R391" i="3"/>
  <c r="Q391" i="3"/>
  <c r="O391" i="3"/>
  <c r="N391" i="3"/>
  <c r="M391" i="3"/>
  <c r="L391" i="3"/>
  <c r="J390" i="3"/>
  <c r="J389" i="3"/>
  <c r="J388" i="3" s="1"/>
  <c r="R388" i="3"/>
  <c r="Q388" i="3"/>
  <c r="O388" i="3"/>
  <c r="N388" i="3"/>
  <c r="M388" i="3"/>
  <c r="L388" i="3"/>
  <c r="J386" i="3"/>
  <c r="J385" i="3"/>
  <c r="J384" i="3" s="1"/>
  <c r="R384" i="3"/>
  <c r="Q384" i="3"/>
  <c r="O384" i="3"/>
  <c r="N384" i="3"/>
  <c r="M384" i="3"/>
  <c r="L384" i="3"/>
  <c r="J383" i="3"/>
  <c r="J382" i="3"/>
  <c r="R381" i="3"/>
  <c r="Q381" i="3"/>
  <c r="O381" i="3"/>
  <c r="N381" i="3"/>
  <c r="M381" i="3"/>
  <c r="L381" i="3"/>
  <c r="J381" i="3"/>
  <c r="L378" i="3"/>
  <c r="J378" i="3"/>
  <c r="L375" i="3"/>
  <c r="J375" i="3"/>
  <c r="L372" i="3"/>
  <c r="J372" i="3"/>
  <c r="L369" i="3"/>
  <c r="J369" i="3"/>
  <c r="J367" i="3"/>
  <c r="J366" i="3"/>
  <c r="L363" i="3"/>
  <c r="J363" i="3"/>
  <c r="K362" i="3"/>
  <c r="J360" i="3"/>
  <c r="J359" i="3"/>
  <c r="J357" i="3"/>
  <c r="J355" i="3" s="1"/>
  <c r="J356" i="3"/>
  <c r="J354" i="3"/>
  <c r="J353" i="3"/>
  <c r="J352" i="3" s="1"/>
  <c r="P352" i="3"/>
  <c r="J351" i="3"/>
  <c r="J350" i="3"/>
  <c r="J349" i="3" s="1"/>
  <c r="P349" i="3"/>
  <c r="J348" i="3"/>
  <c r="J347" i="3"/>
  <c r="J346" i="3" s="1"/>
  <c r="R346" i="3"/>
  <c r="P346" i="3"/>
  <c r="O346" i="3"/>
  <c r="N346" i="3"/>
  <c r="M346" i="3"/>
  <c r="L346" i="3"/>
  <c r="J345" i="3"/>
  <c r="J344" i="3"/>
  <c r="K343" i="3"/>
  <c r="J342" i="3"/>
  <c r="J341" i="3"/>
  <c r="J339" i="3"/>
  <c r="J338" i="3"/>
  <c r="J334" i="3"/>
  <c r="J333" i="3"/>
  <c r="J331" i="3" s="1"/>
  <c r="J332" i="3"/>
  <c r="L331" i="3"/>
  <c r="J330" i="3"/>
  <c r="J328" i="3" s="1"/>
  <c r="J329" i="3"/>
  <c r="L328" i="3"/>
  <c r="J327" i="3"/>
  <c r="R326" i="3"/>
  <c r="Q326" i="3"/>
  <c r="P326" i="3"/>
  <c r="O326" i="3"/>
  <c r="N326" i="3"/>
  <c r="M326" i="3"/>
  <c r="L326" i="3"/>
  <c r="J326" i="3"/>
  <c r="J324" i="3"/>
  <c r="J323" i="3"/>
  <c r="L322" i="3"/>
  <c r="J322" i="3"/>
  <c r="J321" i="3"/>
  <c r="J320" i="3"/>
  <c r="J319" i="3" s="1"/>
  <c r="R319" i="3"/>
  <c r="Q319" i="3"/>
  <c r="O319" i="3"/>
  <c r="N319" i="3"/>
  <c r="M319" i="3"/>
  <c r="L319" i="3"/>
  <c r="R316" i="3"/>
  <c r="Q316" i="3"/>
  <c r="P316" i="3"/>
  <c r="O316" i="3"/>
  <c r="N316" i="3"/>
  <c r="M316" i="3"/>
  <c r="L316" i="3"/>
  <c r="J316" i="3"/>
  <c r="J315" i="3"/>
  <c r="J314" i="3"/>
  <c r="J313" i="3" s="1"/>
  <c r="R313" i="3"/>
  <c r="Q313" i="3"/>
  <c r="O313" i="3"/>
  <c r="N313" i="3"/>
  <c r="M313" i="3"/>
  <c r="L313" i="3"/>
  <c r="J312" i="3"/>
  <c r="J311" i="3"/>
  <c r="J310" i="3" s="1"/>
  <c r="R310" i="3"/>
  <c r="Q310" i="3"/>
  <c r="O310" i="3"/>
  <c r="N310" i="3"/>
  <c r="M310" i="3"/>
  <c r="L310" i="3"/>
  <c r="L307" i="3"/>
  <c r="K307" i="3"/>
  <c r="J307" i="3"/>
  <c r="L304" i="3"/>
  <c r="J304" i="3"/>
  <c r="J303" i="3"/>
  <c r="J302" i="3"/>
  <c r="L301" i="3"/>
  <c r="J301" i="3"/>
  <c r="J300" i="3"/>
  <c r="J299" i="3"/>
  <c r="J298" i="3" s="1"/>
  <c r="R298" i="3"/>
  <c r="Q298" i="3"/>
  <c r="O298" i="3"/>
  <c r="N298" i="3"/>
  <c r="M298" i="3"/>
  <c r="L298" i="3"/>
  <c r="L294" i="3"/>
  <c r="J294" i="3"/>
  <c r="J291" i="3"/>
  <c r="J288" i="3"/>
  <c r="J285" i="3"/>
  <c r="J282" i="3"/>
  <c r="R278" i="3"/>
  <c r="Q278" i="3"/>
  <c r="O278" i="3"/>
  <c r="N278" i="3"/>
  <c r="M278" i="3"/>
  <c r="L278" i="3"/>
  <c r="J278" i="3"/>
  <c r="J276" i="3"/>
  <c r="J275" i="3"/>
  <c r="J273" i="3"/>
  <c r="J272" i="3"/>
  <c r="J271" i="3" s="1"/>
  <c r="R271" i="3"/>
  <c r="Q271" i="3"/>
  <c r="O271" i="3"/>
  <c r="N271" i="3"/>
  <c r="M271" i="3"/>
  <c r="L271" i="3"/>
  <c r="J270" i="3"/>
  <c r="R262" i="3"/>
  <c r="Q262" i="3"/>
  <c r="P262" i="3"/>
  <c r="O262" i="3"/>
  <c r="N262" i="3"/>
  <c r="M262" i="3"/>
  <c r="L262" i="3"/>
  <c r="K262" i="3"/>
  <c r="J262" i="3"/>
  <c r="J261" i="3"/>
  <c r="J260" i="3"/>
  <c r="R259" i="3"/>
  <c r="Q259" i="3"/>
  <c r="O259" i="3"/>
  <c r="N259" i="3"/>
  <c r="M259" i="3"/>
  <c r="L259" i="3"/>
  <c r="J259" i="3"/>
  <c r="J253" i="3"/>
  <c r="J252" i="3"/>
  <c r="J251" i="3"/>
  <c r="J250" i="3" s="1"/>
  <c r="R250" i="3"/>
  <c r="Q250" i="3"/>
  <c r="O250" i="3"/>
  <c r="N250" i="3"/>
  <c r="M250" i="3"/>
  <c r="L250" i="3"/>
  <c r="J249" i="3"/>
  <c r="J248" i="3"/>
  <c r="J247" i="3" s="1"/>
  <c r="R247" i="3"/>
  <c r="Q247" i="3"/>
  <c r="O247" i="3"/>
  <c r="N247" i="3"/>
  <c r="M247" i="3"/>
  <c r="J246" i="3"/>
  <c r="J245" i="3"/>
  <c r="J244" i="3" s="1"/>
  <c r="L244" i="3"/>
  <c r="R239" i="3"/>
  <c r="Q239" i="3"/>
  <c r="P239" i="3"/>
  <c r="O239" i="3"/>
  <c r="N239" i="3"/>
  <c r="M239" i="3"/>
  <c r="L239" i="3"/>
  <c r="J239" i="3"/>
  <c r="R233" i="3"/>
  <c r="Q233" i="3"/>
  <c r="P233" i="3"/>
  <c r="O233" i="3"/>
  <c r="N233" i="3"/>
  <c r="M233" i="3"/>
  <c r="L233" i="3"/>
  <c r="J233" i="3"/>
  <c r="R229" i="3"/>
  <c r="Q229" i="3"/>
  <c r="O229" i="3"/>
  <c r="N229" i="3"/>
  <c r="M229" i="3"/>
  <c r="L226" i="3"/>
  <c r="J221" i="3"/>
  <c r="J220" i="3"/>
  <c r="R219" i="3"/>
  <c r="Q219" i="3"/>
  <c r="P219" i="3"/>
  <c r="O219" i="3"/>
  <c r="N219" i="3"/>
  <c r="M219" i="3"/>
  <c r="L219" i="3"/>
  <c r="J219" i="3"/>
  <c r="J218" i="3"/>
  <c r="J217" i="3"/>
  <c r="R216" i="3"/>
  <c r="Q216" i="3"/>
  <c r="P216" i="3"/>
  <c r="O216" i="3"/>
  <c r="N216" i="3"/>
  <c r="M216" i="3"/>
  <c r="L216" i="3"/>
  <c r="J216" i="3"/>
  <c r="J215" i="3"/>
  <c r="J214" i="3"/>
  <c r="J213" i="3" s="1"/>
  <c r="R213" i="3"/>
  <c r="Q213" i="3"/>
  <c r="O213" i="3"/>
  <c r="N213" i="3"/>
  <c r="M213" i="3"/>
  <c r="L213" i="3"/>
  <c r="J209" i="3"/>
  <c r="J208" i="3"/>
  <c r="R207" i="3"/>
  <c r="Q207" i="3"/>
  <c r="O207" i="3"/>
  <c r="N207" i="3"/>
  <c r="M207" i="3"/>
  <c r="L207" i="3"/>
  <c r="R201" i="3"/>
  <c r="Q201" i="3"/>
  <c r="O201" i="3"/>
  <c r="N201" i="3"/>
  <c r="M201" i="3"/>
  <c r="L201" i="3"/>
  <c r="J201" i="3"/>
  <c r="J199" i="3"/>
  <c r="J198" i="3"/>
  <c r="J197" i="3" s="1"/>
  <c r="R197" i="3"/>
  <c r="Q197" i="3"/>
  <c r="O197" i="3"/>
  <c r="N197" i="3"/>
  <c r="M197" i="3"/>
  <c r="L197" i="3"/>
  <c r="J196" i="3"/>
  <c r="J195" i="3"/>
  <c r="J194" i="3" s="1"/>
  <c r="R194" i="3"/>
  <c r="Q194" i="3"/>
  <c r="O194" i="3"/>
  <c r="N194" i="3"/>
  <c r="M194" i="3"/>
  <c r="L194" i="3"/>
  <c r="J193" i="3"/>
  <c r="J192" i="3"/>
  <c r="J191" i="3" s="1"/>
  <c r="R191" i="3"/>
  <c r="Q191" i="3"/>
  <c r="O191" i="3"/>
  <c r="N191" i="3"/>
  <c r="M191" i="3"/>
  <c r="L191" i="3"/>
  <c r="J189" i="3"/>
  <c r="J188" i="3"/>
  <c r="R187" i="3"/>
  <c r="Q187" i="3"/>
  <c r="O187" i="3"/>
  <c r="N187" i="3"/>
  <c r="M187" i="3"/>
  <c r="L187" i="3"/>
  <c r="J187" i="3"/>
  <c r="J184" i="3"/>
  <c r="J181" i="3"/>
  <c r="J180" i="3"/>
  <c r="J179" i="3"/>
  <c r="J178" i="3" s="1"/>
  <c r="R178" i="3"/>
  <c r="Q178" i="3"/>
  <c r="O178" i="3"/>
  <c r="N178" i="3"/>
  <c r="M178" i="3"/>
  <c r="L178" i="3"/>
  <c r="R174" i="3"/>
  <c r="Q174" i="3"/>
  <c r="O174" i="3"/>
  <c r="N174" i="3"/>
  <c r="M174" i="3"/>
  <c r="L174" i="3"/>
  <c r="K174" i="3"/>
  <c r="J174" i="3"/>
  <c r="R171" i="3"/>
  <c r="Q171" i="3"/>
  <c r="O171" i="3"/>
  <c r="N171" i="3"/>
  <c r="M171" i="3"/>
  <c r="L171" i="3"/>
  <c r="J171" i="3"/>
  <c r="J169" i="3"/>
  <c r="J168" i="3"/>
  <c r="J167" i="3" s="1"/>
  <c r="R167" i="3"/>
  <c r="Q167" i="3"/>
  <c r="O167" i="3"/>
  <c r="N167" i="3"/>
  <c r="M167" i="3"/>
  <c r="L167" i="3"/>
  <c r="J166" i="3"/>
  <c r="J165" i="3"/>
  <c r="R164" i="3"/>
  <c r="Q164" i="3"/>
  <c r="O164" i="3"/>
  <c r="N164" i="3"/>
  <c r="M164" i="3"/>
  <c r="L164" i="3"/>
  <c r="J164" i="3"/>
  <c r="J163" i="3"/>
  <c r="J162" i="3"/>
  <c r="J161" i="3" s="1"/>
  <c r="R161" i="3"/>
  <c r="Q161" i="3"/>
  <c r="O161" i="3"/>
  <c r="N161" i="3"/>
  <c r="M161" i="3"/>
  <c r="L161" i="3"/>
  <c r="R157" i="3"/>
  <c r="Q157" i="3"/>
  <c r="O157" i="3"/>
  <c r="N157" i="3"/>
  <c r="M157" i="3"/>
  <c r="L157" i="3"/>
  <c r="J157" i="3"/>
  <c r="R154" i="3"/>
  <c r="Q154" i="3"/>
  <c r="O154" i="3"/>
  <c r="N154" i="3"/>
  <c r="M154" i="3"/>
  <c r="L154" i="3"/>
  <c r="J154" i="3"/>
  <c r="R151" i="3"/>
  <c r="Q151" i="3"/>
  <c r="O151" i="3"/>
  <c r="N151" i="3"/>
  <c r="M151" i="3"/>
  <c r="L151" i="3"/>
  <c r="J151" i="3"/>
  <c r="R148" i="3"/>
  <c r="Q148" i="3"/>
  <c r="O148" i="3"/>
  <c r="N148" i="3"/>
  <c r="M148" i="3"/>
  <c r="L148" i="3"/>
  <c r="J148" i="3"/>
  <c r="R145" i="3"/>
  <c r="Q145" i="3"/>
  <c r="O145" i="3"/>
  <c r="N145" i="3"/>
  <c r="M145" i="3"/>
  <c r="L145" i="3"/>
  <c r="J145" i="3"/>
  <c r="J143" i="3"/>
  <c r="R142" i="3"/>
  <c r="Q142" i="3"/>
  <c r="O142" i="3"/>
  <c r="N142" i="3"/>
  <c r="M142" i="3"/>
  <c r="L142" i="3"/>
  <c r="J142" i="3"/>
  <c r="J140" i="3"/>
  <c r="J139" i="3"/>
  <c r="J138" i="3" s="1"/>
  <c r="R138" i="3"/>
  <c r="Q138" i="3"/>
  <c r="O138" i="3"/>
  <c r="N138" i="3"/>
  <c r="M138" i="3"/>
  <c r="L138" i="3"/>
  <c r="J137" i="3"/>
  <c r="J136" i="3"/>
  <c r="J135" i="3" s="1"/>
  <c r="R135" i="3"/>
  <c r="Q135" i="3"/>
  <c r="O135" i="3"/>
  <c r="N135" i="3"/>
  <c r="M135" i="3"/>
  <c r="L135" i="3"/>
  <c r="J134" i="3"/>
  <c r="J133" i="3"/>
  <c r="J132" i="3" s="1"/>
  <c r="R132" i="3"/>
  <c r="Q132" i="3"/>
  <c r="O132" i="3"/>
  <c r="N132" i="3"/>
  <c r="M132" i="3"/>
  <c r="L132" i="3"/>
  <c r="J131" i="3"/>
  <c r="J130" i="3"/>
  <c r="R129" i="3"/>
  <c r="Q129" i="3"/>
  <c r="O129" i="3"/>
  <c r="N129" i="3"/>
  <c r="M129" i="3"/>
  <c r="L129" i="3"/>
  <c r="J129" i="3"/>
  <c r="J128" i="3"/>
  <c r="J127" i="3"/>
  <c r="J126" i="3" s="1"/>
  <c r="R126" i="3"/>
  <c r="Q126" i="3"/>
  <c r="O126" i="3"/>
  <c r="N126" i="3"/>
  <c r="M126" i="3"/>
  <c r="L126" i="3"/>
  <c r="J125" i="3"/>
  <c r="J124" i="3"/>
  <c r="J121" i="3"/>
  <c r="J120" i="3"/>
  <c r="R119" i="3"/>
  <c r="Q119" i="3"/>
  <c r="O119" i="3"/>
  <c r="N119" i="3"/>
  <c r="M119" i="3"/>
  <c r="L119" i="3"/>
  <c r="J119" i="3"/>
  <c r="J118" i="3"/>
  <c r="J117" i="3"/>
  <c r="R113" i="3"/>
  <c r="Q113" i="3"/>
  <c r="O113" i="3"/>
  <c r="N113" i="3"/>
  <c r="M113" i="3"/>
  <c r="L113" i="3"/>
  <c r="J112" i="3"/>
  <c r="J111" i="3"/>
  <c r="J110" i="3" s="1"/>
  <c r="R110" i="3"/>
  <c r="Q110" i="3"/>
  <c r="O110" i="3"/>
  <c r="N110" i="3"/>
  <c r="M110" i="3"/>
  <c r="L110" i="3"/>
  <c r="R107" i="3"/>
  <c r="Q107" i="3"/>
  <c r="O107" i="3"/>
  <c r="N107" i="3"/>
  <c r="M107" i="3"/>
  <c r="L107" i="3"/>
  <c r="R104" i="3"/>
  <c r="Q104" i="3"/>
  <c r="O104" i="3"/>
  <c r="N104" i="3"/>
  <c r="M104" i="3"/>
  <c r="L104" i="3"/>
  <c r="J104" i="3"/>
  <c r="R101" i="3"/>
  <c r="Q101" i="3"/>
  <c r="O101" i="3"/>
  <c r="N101" i="3"/>
  <c r="M101" i="3"/>
  <c r="L101" i="3"/>
  <c r="J99" i="3"/>
  <c r="R98" i="3"/>
  <c r="Q98" i="3"/>
  <c r="O98" i="3"/>
  <c r="N98" i="3"/>
  <c r="M98" i="3"/>
  <c r="L98" i="3"/>
  <c r="J98" i="3"/>
  <c r="J96" i="3"/>
  <c r="J95" i="3"/>
  <c r="J93" i="3"/>
  <c r="J92" i="3"/>
  <c r="J91" i="3" s="1"/>
  <c r="R91" i="3"/>
  <c r="Q91" i="3"/>
  <c r="O91" i="3"/>
  <c r="N91" i="3"/>
  <c r="M91" i="3"/>
  <c r="L91" i="3"/>
  <c r="J90" i="3"/>
  <c r="J89" i="3"/>
  <c r="R88" i="3"/>
  <c r="Q88" i="3"/>
  <c r="O88" i="3"/>
  <c r="N88" i="3"/>
  <c r="M88" i="3"/>
  <c r="L88" i="3"/>
  <c r="J88" i="3"/>
  <c r="J87" i="3"/>
  <c r="J86" i="3"/>
  <c r="J85" i="3" s="1"/>
  <c r="R85" i="3"/>
  <c r="Q85" i="3"/>
  <c r="O85" i="3"/>
  <c r="N85" i="3"/>
  <c r="M85" i="3"/>
  <c r="L85" i="3"/>
  <c r="J84" i="3"/>
  <c r="J83" i="3"/>
  <c r="J82" i="3" s="1"/>
  <c r="R82" i="3"/>
  <c r="Q82" i="3"/>
  <c r="O82" i="3"/>
  <c r="N82" i="3"/>
  <c r="M82" i="3"/>
  <c r="L82" i="3"/>
  <c r="J81" i="3"/>
  <c r="J80" i="3"/>
  <c r="J79" i="3" s="1"/>
  <c r="R79" i="3"/>
  <c r="Q79" i="3"/>
  <c r="O79" i="3"/>
  <c r="N79" i="3"/>
  <c r="M79" i="3"/>
  <c r="L79" i="3"/>
  <c r="R76" i="3"/>
  <c r="Q76" i="3"/>
  <c r="O76" i="3"/>
  <c r="N76" i="3"/>
  <c r="M76" i="3"/>
  <c r="L76" i="3"/>
  <c r="J76" i="3"/>
  <c r="J73" i="3"/>
  <c r="J72" i="3"/>
  <c r="J71" i="3"/>
  <c r="R70" i="3"/>
  <c r="Q70" i="3"/>
  <c r="O70" i="3"/>
  <c r="N70" i="3"/>
  <c r="M70" i="3"/>
  <c r="L70" i="3"/>
  <c r="J70" i="3"/>
  <c r="J69" i="3"/>
  <c r="J68" i="3"/>
  <c r="J67" i="3" s="1"/>
  <c r="R67" i="3"/>
  <c r="Q67" i="3"/>
  <c r="O67" i="3"/>
  <c r="N67" i="3"/>
  <c r="M67" i="3"/>
  <c r="L67" i="3"/>
  <c r="J65" i="3"/>
  <c r="J64" i="3"/>
  <c r="R59" i="3"/>
  <c r="Q59" i="3"/>
  <c r="P59" i="3"/>
  <c r="O59" i="3"/>
  <c r="N59" i="3"/>
  <c r="M59" i="3"/>
  <c r="L59" i="3"/>
  <c r="J59" i="3"/>
  <c r="R57" i="3"/>
  <c r="Q57" i="3"/>
  <c r="P57" i="3"/>
  <c r="O57" i="3"/>
  <c r="N57" i="3"/>
  <c r="M57" i="3"/>
  <c r="L57" i="3"/>
  <c r="J57" i="3"/>
  <c r="J56" i="3"/>
  <c r="J55" i="3"/>
  <c r="R54" i="3"/>
  <c r="Q54" i="3"/>
  <c r="O54" i="3"/>
  <c r="N54" i="3"/>
  <c r="M54" i="3"/>
  <c r="L54" i="3"/>
  <c r="J54" i="3"/>
  <c r="R51" i="3"/>
  <c r="Q51" i="3"/>
  <c r="O51" i="3"/>
  <c r="N51" i="3"/>
  <c r="M51" i="3"/>
  <c r="L51" i="3"/>
  <c r="J51" i="3"/>
  <c r="J50" i="3"/>
  <c r="J48" i="3" s="1"/>
  <c r="R48" i="3"/>
  <c r="Q48" i="3"/>
  <c r="O48" i="3"/>
  <c r="N48" i="3"/>
  <c r="M48" i="3"/>
  <c r="L48" i="3"/>
  <c r="J47" i="3"/>
  <c r="J46" i="3"/>
  <c r="R45" i="3"/>
  <c r="Q45" i="3"/>
  <c r="O45" i="3"/>
  <c r="N45" i="3"/>
  <c r="M45" i="3"/>
  <c r="L45" i="3"/>
  <c r="J45" i="3"/>
  <c r="R40" i="3"/>
  <c r="Q40" i="3"/>
  <c r="Q38" i="3" s="1"/>
  <c r="O40" i="3"/>
  <c r="N40" i="3"/>
  <c r="M40" i="3"/>
  <c r="L40" i="3"/>
  <c r="J40" i="3"/>
  <c r="R38" i="3"/>
  <c r="P38" i="3"/>
  <c r="O38" i="3"/>
  <c r="N38" i="3"/>
  <c r="M38" i="3"/>
  <c r="L38" i="3"/>
  <c r="K38" i="3"/>
  <c r="J38" i="3"/>
  <c r="R35" i="3"/>
  <c r="Q35" i="3"/>
  <c r="Q33" i="3" s="1"/>
  <c r="O35" i="3"/>
  <c r="N35" i="3"/>
  <c r="M35" i="3"/>
  <c r="L35" i="3"/>
  <c r="J35" i="3"/>
  <c r="R33" i="3"/>
  <c r="P33" i="3"/>
  <c r="O33" i="3"/>
  <c r="N33" i="3"/>
  <c r="M33" i="3"/>
  <c r="L33" i="3"/>
  <c r="J33" i="3"/>
  <c r="J32" i="3"/>
  <c r="J31" i="3"/>
  <c r="R29" i="3"/>
  <c r="Q29" i="3"/>
  <c r="O29" i="3"/>
  <c r="N29" i="3"/>
  <c r="M29" i="3"/>
  <c r="L29" i="3"/>
  <c r="J29" i="3"/>
  <c r="J28" i="3"/>
  <c r="J27" i="3"/>
  <c r="R26" i="3"/>
  <c r="Q26" i="3"/>
  <c r="P26" i="3"/>
  <c r="O26" i="3"/>
  <c r="N26" i="3"/>
  <c r="M26" i="3"/>
  <c r="L26" i="3"/>
  <c r="J26" i="3"/>
  <c r="R24" i="3"/>
  <c r="Q24" i="3"/>
  <c r="P24" i="3"/>
  <c r="O24" i="3"/>
  <c r="N24" i="3"/>
  <c r="M24" i="3"/>
  <c r="L24" i="3"/>
  <c r="J24" i="3"/>
  <c r="J22" i="3"/>
  <c r="R20" i="3"/>
  <c r="Q20" i="3"/>
  <c r="O20" i="3"/>
  <c r="N20" i="3"/>
  <c r="M20" i="3"/>
  <c r="L20" i="3"/>
  <c r="R18" i="3"/>
  <c r="Q18" i="3"/>
  <c r="O18" i="3"/>
  <c r="N18" i="3"/>
  <c r="M18" i="3"/>
  <c r="L18" i="3"/>
  <c r="R15" i="3"/>
  <c r="R13" i="3" s="1"/>
  <c r="Q15" i="3"/>
  <c r="O15" i="3"/>
  <c r="O13" i="3" s="1"/>
  <c r="N15" i="3"/>
  <c r="N13" i="3" s="1"/>
  <c r="M15" i="3"/>
  <c r="M13" i="3" s="1"/>
  <c r="L15" i="3"/>
  <c r="Q13" i="3"/>
  <c r="P13" i="3"/>
  <c r="L13" i="3"/>
  <c r="J13" i="3"/>
  <c r="J12" i="3"/>
  <c r="J11" i="3"/>
  <c r="R10" i="3"/>
  <c r="R8" i="3" s="1"/>
  <c r="Q10" i="3"/>
  <c r="O10" i="3"/>
  <c r="O8" i="3" s="1"/>
  <c r="N10" i="3"/>
  <c r="N8" i="3" s="1"/>
  <c r="M10" i="3"/>
  <c r="M8" i="3" s="1"/>
  <c r="L10" i="3"/>
  <c r="Q8" i="3"/>
  <c r="P8" i="3"/>
  <c r="L8" i="3"/>
  <c r="J8" i="3"/>
  <c r="K78" i="2" l="1"/>
  <c r="G78" i="2"/>
  <c r="L77" i="2"/>
  <c r="K77" i="2"/>
  <c r="J77" i="2"/>
  <c r="I77" i="2"/>
  <c r="H77" i="2"/>
  <c r="G77" i="2"/>
  <c r="F77" i="2"/>
  <c r="E77" i="2"/>
  <c r="D77" i="2"/>
  <c r="L76" i="2"/>
  <c r="L78" i="2" s="1"/>
  <c r="K76" i="2"/>
  <c r="J76" i="2"/>
  <c r="J78" i="2" s="1"/>
  <c r="I76" i="2"/>
  <c r="I78" i="2" s="1"/>
  <c r="H76" i="2"/>
  <c r="H78" i="2" s="1"/>
  <c r="G76" i="2"/>
  <c r="F76" i="2"/>
  <c r="F78" i="2" s="1"/>
  <c r="E76" i="2"/>
  <c r="E78" i="2" s="1"/>
  <c r="D76" i="2"/>
  <c r="D78" i="2" s="1"/>
  <c r="L75" i="2"/>
  <c r="K75" i="2"/>
  <c r="J75" i="2"/>
  <c r="I75" i="2"/>
  <c r="H75" i="2"/>
  <c r="G75" i="2"/>
  <c r="F75" i="2"/>
  <c r="E75" i="2"/>
  <c r="D75" i="2"/>
  <c r="P40" i="2" s="1"/>
  <c r="L72" i="2"/>
  <c r="K72" i="2"/>
  <c r="J72" i="2"/>
  <c r="I72" i="2"/>
  <c r="H72" i="2"/>
  <c r="G72" i="2"/>
  <c r="F72" i="2"/>
  <c r="E72" i="2"/>
  <c r="D72" i="2"/>
  <c r="E69" i="2"/>
  <c r="D69" i="2"/>
  <c r="L66" i="2"/>
  <c r="K66" i="2"/>
  <c r="J66" i="2"/>
  <c r="I66" i="2"/>
  <c r="H66" i="2"/>
  <c r="G66" i="2"/>
  <c r="F66" i="2"/>
  <c r="E66" i="2"/>
  <c r="D66" i="2"/>
  <c r="P37" i="2" s="1"/>
  <c r="I63" i="2"/>
  <c r="G63" i="2"/>
  <c r="F63" i="2"/>
  <c r="E63" i="2"/>
  <c r="D63" i="2"/>
  <c r="L60" i="2"/>
  <c r="K60" i="2"/>
  <c r="J60" i="2"/>
  <c r="I60" i="2"/>
  <c r="H60" i="2"/>
  <c r="G60" i="2"/>
  <c r="F60" i="2"/>
  <c r="E60" i="2"/>
  <c r="D60" i="2"/>
  <c r="P35" i="2" s="1"/>
  <c r="L57" i="2"/>
  <c r="K57" i="2"/>
  <c r="J57" i="2"/>
  <c r="I57" i="2"/>
  <c r="H57" i="2"/>
  <c r="G57" i="2"/>
  <c r="F57" i="2"/>
  <c r="E57" i="2"/>
  <c r="D57" i="2"/>
  <c r="L54" i="2"/>
  <c r="K54" i="2"/>
  <c r="J54" i="2"/>
  <c r="I54" i="2"/>
  <c r="H54" i="2"/>
  <c r="G54" i="2"/>
  <c r="F54" i="2"/>
  <c r="D54" i="2"/>
  <c r="L51" i="2"/>
  <c r="K51" i="2"/>
  <c r="J51" i="2"/>
  <c r="I51" i="2"/>
  <c r="H51" i="2"/>
  <c r="G51" i="2"/>
  <c r="F51" i="2"/>
  <c r="D51" i="2"/>
  <c r="L48" i="2"/>
  <c r="K48" i="2"/>
  <c r="J48" i="2"/>
  <c r="I48" i="2"/>
  <c r="H48" i="2"/>
  <c r="G48" i="2"/>
  <c r="F48" i="2"/>
  <c r="E48" i="2"/>
  <c r="D48" i="2"/>
  <c r="L45" i="2"/>
  <c r="K45" i="2"/>
  <c r="J45" i="2"/>
  <c r="I45" i="2"/>
  <c r="H45" i="2"/>
  <c r="G45" i="2"/>
  <c r="F45" i="2"/>
  <c r="E45" i="2"/>
  <c r="D45" i="2"/>
  <c r="L42" i="2"/>
  <c r="K42" i="2"/>
  <c r="J42" i="2"/>
  <c r="I42" i="2"/>
  <c r="H42" i="2"/>
  <c r="G42" i="2"/>
  <c r="F42" i="2"/>
  <c r="E42" i="2"/>
  <c r="D42" i="2"/>
  <c r="P29" i="2" s="1"/>
  <c r="P39" i="2"/>
  <c r="L39" i="2"/>
  <c r="K39" i="2"/>
  <c r="J39" i="2"/>
  <c r="I39" i="2"/>
  <c r="H39" i="2"/>
  <c r="G39" i="2"/>
  <c r="F39" i="2"/>
  <c r="E39" i="2"/>
  <c r="D39" i="2"/>
  <c r="P38" i="2"/>
  <c r="P36" i="2"/>
  <c r="L36" i="2"/>
  <c r="K36" i="2"/>
  <c r="J36" i="2"/>
  <c r="I36" i="2"/>
  <c r="H36" i="2"/>
  <c r="G36" i="2"/>
  <c r="F36" i="2"/>
  <c r="E36" i="2"/>
  <c r="D36" i="2"/>
  <c r="P34" i="2"/>
  <c r="P33" i="2"/>
  <c r="L33" i="2"/>
  <c r="K33" i="2"/>
  <c r="J33" i="2"/>
  <c r="I33" i="2"/>
  <c r="H33" i="2"/>
  <c r="G33" i="2"/>
  <c r="F33" i="2"/>
  <c r="D33" i="2"/>
  <c r="P32" i="2"/>
  <c r="P31" i="2"/>
  <c r="P30" i="2"/>
  <c r="L30" i="2"/>
  <c r="K30" i="2"/>
  <c r="J30" i="2"/>
  <c r="I30" i="2"/>
  <c r="H30" i="2"/>
  <c r="G30" i="2"/>
  <c r="F30" i="2"/>
  <c r="E30" i="2"/>
  <c r="D30" i="2"/>
  <c r="P25" i="2" s="1"/>
  <c r="P28" i="2"/>
  <c r="P27" i="2"/>
  <c r="L27" i="2"/>
  <c r="K27" i="2"/>
  <c r="J27" i="2"/>
  <c r="I27" i="2"/>
  <c r="H27" i="2"/>
  <c r="G27" i="2"/>
  <c r="F27" i="2"/>
  <c r="D27" i="2"/>
  <c r="P26" i="2"/>
  <c r="P24" i="2"/>
  <c r="L24" i="2"/>
  <c r="K24" i="2"/>
  <c r="J24" i="2"/>
  <c r="I24" i="2"/>
  <c r="H24" i="2"/>
  <c r="G24" i="2"/>
  <c r="F24" i="2"/>
  <c r="E24" i="2"/>
  <c r="D24" i="2"/>
  <c r="P23" i="2"/>
  <c r="K18" i="2"/>
  <c r="G18" i="2"/>
  <c r="L17" i="2"/>
  <c r="K17" i="2"/>
  <c r="J17" i="2"/>
  <c r="I17" i="2"/>
  <c r="H17" i="2"/>
  <c r="G17" i="2"/>
  <c r="F17" i="2"/>
  <c r="E17" i="2"/>
  <c r="D17" i="2"/>
  <c r="L16" i="2"/>
  <c r="L18" i="2" s="1"/>
  <c r="K16" i="2"/>
  <c r="J16" i="2"/>
  <c r="J18" i="2" s="1"/>
  <c r="I16" i="2"/>
  <c r="I18" i="2" s="1"/>
  <c r="H16" i="2"/>
  <c r="H18" i="2" s="1"/>
  <c r="G16" i="2"/>
  <c r="F16" i="2"/>
  <c r="F18" i="2" s="1"/>
  <c r="E16" i="2"/>
  <c r="E18" i="2" s="1"/>
  <c r="D16" i="2"/>
  <c r="D18" i="2" s="1"/>
  <c r="L15" i="2"/>
  <c r="K15" i="2"/>
  <c r="J15" i="2"/>
  <c r="I15" i="2"/>
  <c r="H15" i="2"/>
  <c r="G15" i="2"/>
  <c r="F15" i="2"/>
  <c r="E15" i="2"/>
  <c r="D15" i="2"/>
  <c r="P7" i="2" s="1"/>
  <c r="L12" i="2"/>
  <c r="K12" i="2"/>
  <c r="J12" i="2"/>
  <c r="I12" i="2"/>
  <c r="H12" i="2"/>
  <c r="G12" i="2"/>
  <c r="F12" i="2"/>
  <c r="E12" i="2"/>
  <c r="D12" i="2"/>
  <c r="L9" i="2"/>
  <c r="K9" i="2"/>
  <c r="J9" i="2"/>
  <c r="I9" i="2"/>
  <c r="H9" i="2"/>
  <c r="G9" i="2"/>
  <c r="F9" i="2"/>
  <c r="E9" i="2"/>
  <c r="D9" i="2"/>
  <c r="P6" i="2"/>
  <c r="L6" i="2"/>
  <c r="K6" i="2"/>
  <c r="J6" i="2"/>
  <c r="I6" i="2"/>
  <c r="H6" i="2"/>
  <c r="G6" i="2"/>
  <c r="F6" i="2"/>
  <c r="E6" i="2"/>
  <c r="D6" i="2"/>
  <c r="P4" i="2" s="1"/>
  <c r="P5" i="2"/>
</calcChain>
</file>

<file path=xl/sharedStrings.xml><?xml version="1.0" encoding="utf-8"?>
<sst xmlns="http://schemas.openxmlformats.org/spreadsheetml/2006/main" count="1704" uniqueCount="774">
  <si>
    <t>สรุปแยกตามประเด็นยุทธศาสตร์</t>
  </si>
  <si>
    <t>ประเด็นยุทธศาสตร์</t>
  </si>
  <si>
    <t>รวม</t>
  </si>
  <si>
    <t>จังหวัด</t>
  </si>
  <si>
    <t>เมือง</t>
  </si>
  <si>
    <t>คลองใหญ่</t>
  </si>
  <si>
    <t>เขาสมิง</t>
  </si>
  <si>
    <t xml:space="preserve">บ่อไร่ </t>
  </si>
  <si>
    <t>แหลมงอบ</t>
  </si>
  <si>
    <t>เกาะกูด</t>
  </si>
  <si>
    <t>เกาะช้าง</t>
  </si>
  <si>
    <t>ยุทธศาสตร์ที่</t>
  </si>
  <si>
    <t>ร้อยละ</t>
  </si>
  <si>
    <r>
      <rPr>
        <b/>
        <sz val="16"/>
        <color theme="1"/>
        <rFont val="TH SarabunPSK"/>
        <family val="2"/>
      </rPr>
      <t>ประเด็นการพัฒนาที่ 1</t>
    </r>
    <r>
      <rPr>
        <sz val="16"/>
        <color theme="1"/>
        <rFont val="TH SarabunPSK"/>
        <family val="2"/>
      </rPr>
      <t xml:space="preserve">  เสริมสร้างความเข้มแข็งของหน่วยงานสาธารณสุขและภาคีเครือข่ายในการจัดการโรคและภัยสุขภาพ</t>
    </r>
  </si>
  <si>
    <t>ผ่าน</t>
  </si>
  <si>
    <t>ทั้งหมด</t>
  </si>
  <si>
    <r>
      <rPr>
        <b/>
        <sz val="16"/>
        <color theme="1"/>
        <rFont val="TH SarabunPSK"/>
        <family val="2"/>
      </rPr>
      <t>ประเด็นการพัฒนาที่ 2</t>
    </r>
    <r>
      <rPr>
        <sz val="16"/>
        <color theme="1"/>
        <rFont val="TH SarabunPSK"/>
        <family val="2"/>
      </rPr>
      <t xml:space="preserve"> พัฒนาคุณภาพระบบบริการด้านการแพทย์และสาธารณสุข</t>
    </r>
  </si>
  <si>
    <r>
      <rPr>
        <b/>
        <sz val="16"/>
        <color theme="1"/>
        <rFont val="TH SarabunPSK"/>
        <family val="2"/>
      </rPr>
      <t>ประเด็นการพัฒนาที่ 3</t>
    </r>
    <r>
      <rPr>
        <sz val="16"/>
        <color theme="1"/>
        <rFont val="TH SarabunPSK"/>
        <family val="2"/>
      </rPr>
      <t xml:space="preserve"> พัฒนาระบบสุขภาพและการคุ้มครองผู้บริโภคในพื้นที่พิเศษ</t>
    </r>
  </si>
  <si>
    <r>
      <rPr>
        <b/>
        <sz val="16"/>
        <color theme="1"/>
        <rFont val="TH SarabunPSK"/>
        <family val="2"/>
      </rPr>
      <t>ประเด็นการพัฒนาที่ 4</t>
    </r>
    <r>
      <rPr>
        <sz val="16"/>
        <color theme="1"/>
        <rFont val="TH SarabunPSK"/>
        <family val="2"/>
      </rPr>
      <t xml:space="preserve"> พัฒนาคุณภาพระบบบริหารจัดการโดยยึดหลักธรรมาภิบาล</t>
    </r>
  </si>
  <si>
    <t>รวมทั้ง 4 ประเด็น</t>
  </si>
  <si>
    <t>สรุปตาม KRA</t>
  </si>
  <si>
    <t>KRA ๐๑ ร้อยละความสำเร็จการลดอัตราป่วยด้วยโรคและภัยสุขภาพที่เป็นปัญหา</t>
  </si>
  <si>
    <t>KRA</t>
  </si>
  <si>
    <t>KRA ๐๒ ร้อยละความสำเร็จการลดอัตราตายด้วยโรคและภัยสุขภาพที่เป็นปัญหา</t>
  </si>
  <si>
    <t>KRA ๐๓ ร้อยละความสำเร็จการจัดการสิ่งแวดล้อมให้เอื้อต่อการมีสุขภาพดี</t>
  </si>
  <si>
    <t>KRA ๐๔ ร้อยละความสำเร็จการมีส่วนร่วมการจัดการสุขภาพของภาคีเครือข่าย</t>
  </si>
  <si>
    <t>KRA ๐๕ ร้อยละความสำเร็จการผ่านมาตรฐานระบบบริการสุขภาพระดับหน่วยบริการ</t>
  </si>
  <si>
    <t>KRA ๐๖ ร้อยละความสำเร็จการผ่านมาตรฐานบริการสุขภาพระดับตำบล</t>
  </si>
  <si>
    <t>KRA ๐7 ร้อยละความสำเร็จพัฒนาคุณภาพระบบบริการสุขภาพ (Service Plan)สาขาที่จำเป็น</t>
  </si>
  <si>
    <t xml:space="preserve"> KRA 08 ร้อยละความสำเร็จในการส่งต่อผู้ป่วยตามมาตรฐาน/นโยบายFast track</t>
  </si>
  <si>
    <t>KRA 09 ร้อยละความสำเร็จการดำเนินงาน ตามนโยบาย RDU</t>
  </si>
  <si>
    <t>KRA 10 ร้อยละความสำเร็จการพัฒนาบริการการแพทย์แผนไทยและการแพทย์ทางเลือกรองรับประชาชน</t>
  </si>
  <si>
    <t>KRA 11 ร้อยละความพึงพอใจของผู้รับบริการที่มีต่อคุณภาพบริการด้านการแพทย์และสาธารณสุข</t>
  </si>
  <si>
    <t>KRA 12 ร้อยละความสำเร็จการพัฒนานวัตกรรมด้านการแพทย์และสาธารณสุข</t>
  </si>
  <si>
    <t>KRA 13 ระดับความสำเร็จในการบริหารจัดการงานสาธารณสุขในพื้นที่พิเศษ</t>
  </si>
  <si>
    <t>KRA 14 ระดับความสำเร็จในการบริหารจัดการระบบ งานสาธารณสุขระหว่างประทศและพื้นที่ชายแดน</t>
  </si>
  <si>
    <t>KRA 15 ร้อยละความสำเร็จการพัฒนามาตรฐานคุณภาพระบบบริหารงานสาธารณสุข</t>
  </si>
  <si>
    <t>KRA 16 ร้อยละความสำเร็จการบริหารจัดการทรัพยากรบุคคลอย่างมีประสิทธิภาพ</t>
  </si>
  <si>
    <t>KRA 17 ร้อยละการบริหารจัดการการเงินการคลังที่มีประสิทธิภาพ</t>
  </si>
  <si>
    <t>KRA 18 ร้อยละความสำเร็จของการมีเทคโนโลยีดิจิตอลด้านสุขภาพและระบบข้อมูลสารสนเทศที่มีคุณภาพ</t>
  </si>
  <si>
    <t>รวมทุก KRA</t>
  </si>
  <si>
    <t>เป้าหมายการพัฒนา : ประชาชนสุขภาพดี บุคลากรมีความสุข ระบบบริหารและบริการได้มาตรฐาน โดยการมีส่วนร่วมของภาคีเครือข่าย</t>
  </si>
  <si>
    <t>KPI</t>
  </si>
  <si>
    <t>PA</t>
  </si>
  <si>
    <t>เกณฑ์</t>
  </si>
  <si>
    <t>วัดระดับ</t>
  </si>
  <si>
    <t>เจ้าภาพ</t>
  </si>
  <si>
    <t>ปีไตรมาส 4(ต.ค.2565 - ก.ย.2566)</t>
  </si>
  <si>
    <t>(Key Result Area)</t>
  </si>
  <si>
    <t>กระทรวง</t>
  </si>
  <si>
    <t>เฉพาะ จ.ตราด</t>
  </si>
  <si>
    <t>(Key Performance Indicators)</t>
  </si>
  <si>
    <t>หลัก</t>
  </si>
  <si>
    <r>
      <t>ประเด็นการพัฒนาที่ ๑</t>
    </r>
    <r>
      <rPr>
        <sz val="20"/>
        <color theme="1"/>
        <rFont val="TH SarabunPSK"/>
        <family val="2"/>
      </rPr>
      <t xml:space="preserve">  เสริมสร้างความเข้มแข็งของหน่วยงานสาธารณสุขและภาคีเครือข่ายในการจัดการโรคและภัยสุขภาพ</t>
    </r>
  </si>
  <si>
    <r>
      <t xml:space="preserve">เป้าหมาย </t>
    </r>
    <r>
      <rPr>
        <sz val="20"/>
        <color theme="1"/>
        <rFont val="TH SarabunPSK"/>
        <family val="2"/>
      </rPr>
      <t>ประชาชนทุกกลุ่มวัยมีสุขภาพดี ภายใต้สิ่งแวดล้อมที่เอื้อต่อการมีสุขภาพดี โดยการมีส่วนร่วมของทุกภาคส่วน</t>
    </r>
  </si>
  <si>
    <t>๑.๑ อัตราป่วยด้วยโรคติดต่อที่เป็นปัญหาลดลง</t>
  </si>
  <si>
    <t>KPI ๑.๑.๑ อัตราป่วยโรคไข้เลือดออกลดลง</t>
  </si>
  <si>
    <t>&lt; ค่ามัธยฐาน 5 ปีที่ผ่านมา</t>
  </si>
  <si>
    <t>ทุกอำเภอ</t>
  </si>
  <si>
    <t>CD</t>
  </si>
  <si>
    <t>ค่ามัธยฐาน ๕ ปี ที่ผ่านมา</t>
  </si>
  <si>
    <t>อัตราป่วยโรคไข้เลือดออกในปีนี้</t>
  </si>
  <si>
    <t>A = จำนวนผู้ป่วยโรคไข้เลือดออก (DF + DHF + DSS) ปีปัจจุบัน</t>
  </si>
  <si>
    <t>คน</t>
  </si>
  <si>
    <t>B = จำนวนประชากร ปีปัจจุบัน</t>
  </si>
  <si>
    <t>KPI 1.1.2 อัตราป่วยโรคอุจจาระร่วงลดลง</t>
  </si>
  <si>
    <t>อัตราป่วยโรคอุจจาระร่วงในปีนี้</t>
  </si>
  <si>
    <t>A= จำนวนผู้ป่วยโรคอุจาระร่วง ปีปัจจุบัน</t>
  </si>
  <si>
    <t>B=จำนวนประชากร ปีปัจจุบัน</t>
  </si>
  <si>
    <t>KPI ๑.๑.3 อัตราป่วยวัณโรคลดลง</t>
  </si>
  <si>
    <t>ลดลงจากปีที่ผ่านมา</t>
  </si>
  <si>
    <t>อัตราป่วยวัณโรค  ปีที่ผ่านมา</t>
  </si>
  <si>
    <t>อัตราป่วยวัณโรคในปีนี้</t>
  </si>
  <si>
    <t>A= จำนวนผู้ป่วยวัณโรค ปีปัจจุบัน</t>
  </si>
  <si>
    <t>๑.๒ อัตราป่วยด้วยโรคไม่ติดต่อและภัยสุขภาพที่เป็นปัญหาลดลง</t>
  </si>
  <si>
    <t xml:space="preserve">KPI ๑.๒.๑ อัตราป่วยโรคความดันโลหิตสูงรายใหม่จากกลุ่มเสี่ยงความดันโลหิตสูงลดลง </t>
  </si>
  <si>
    <t>NCD</t>
  </si>
  <si>
    <t>อัตราป่วยโรคความดันโลหิตสูงรายใหม่จากกลุ่มเสี่ยงความดันโลหิตสูง ปีที่ผ่านมา</t>
  </si>
  <si>
    <t>อัตราป่วยโรคความดันโลหิตสูงรายใหม่จากกลุ่มเสี่ยงความดันโลหิตสูง ในปีนี้</t>
  </si>
  <si>
    <t>A = ประชากรอายุ 35 ปี ขึ้นไป ที่ได้รับการคัดกรองความดันโลหิตสูงและมีค่าความดันโลหิตตัวบนเฉลี่ยจากการตรวจที่สถานบริการสาธารณสุข (SBP) ในช่วง 130-139 mmHg และ/หรือค่าความดันโลหิตตัวล่างเฉลี่ย (DBP) ในช่วง 85-89 mmHg ในเขตรับผิดชอบและยังไม่ได้รับการวินิจฉัยโรคความดันโลหิตสูงในปีงบประมาณที่ผ่านมา ที่ได้รับการวินิจฉัยว่าเป็นโรคความดันโลหิตสูงรายใหม่ ในปีงบประมาณปัจจุบัน</t>
  </si>
  <si>
    <t>B=ประชากรอายุ 35 ปี ขึ้นไป ที่ได้รับการคัดกรองความดันโลหิตสูงและมีค่าความดันโลหิตตัวบนเฉลี่ยจากการตรวจที่สถานบริการสาธารณสุข (SBP) ในช่วง 130-139 mmHg และ/หรือค่าความดันโลหิตตัวล่างเฉลี่ย (DBP) ในช่วง 85-89 mmHg ในเขตรับผิดชอบ และยังไม่ได้รับการวินิจฉัยโรคความดันโลหิตสูงในปีงบประมาณที่ผ่านมา</t>
  </si>
  <si>
    <t xml:space="preserve">KPI ๑.๒.๒ อัตราป่วยโรคเบาหวานรายใหม่จากกลุ่มเสี่ยงเบาหวาน </t>
  </si>
  <si>
    <t>&lt;ร้อยละ 1.85</t>
  </si>
  <si>
    <t>อัตราป่วยโรคเบาหวานรายใหม่จากกลุ่มเสี่ยงเบาหวาน ปีที่ผ่านมา</t>
  </si>
  <si>
    <t>A= จำนวนประชากรกลุ่มสี่ยงเบาหวานอายุ 35 ปีขึ้นไป ในเขตรับผิดชอบที่ถูกวินิจฉัยว่าเป็นผู้ป่วยเบาหวานรายใหม่ และขึ้นทะเบียนในปีงบประมาณ</t>
  </si>
  <si>
    <t>B= จำนวนประชากรอายุ 35 ปีขึ้นไป ในเขตรับผิดชอบที่เป็นกลุ่มเสี่ยงเบาหวาน ในปีงบประมาณที่ผ่านมา</t>
  </si>
  <si>
    <t xml:space="preserve">KPI ๑.๒.๓ อัตราป่วยด้วยโรคหลอดเลือดสมองลดลง </t>
  </si>
  <si>
    <t>อัตราป่ายด้วยโรคหลอดเลือดสมอง ปีที่ผ่านมา</t>
  </si>
  <si>
    <t>อัตราป่วยด้วยโรคหลอดเลือดสมอง ในปีนี้</t>
  </si>
  <si>
    <t>A = จำนวนผู้ป่วยด้วยโรคหลอดเลือดสมองทั้งหมด</t>
  </si>
  <si>
    <t>B = จำนวนประชากรทั้งหมด</t>
  </si>
  <si>
    <t xml:space="preserve">KPI ๑.๒.๔ อัตราป่วยโรคจากพิษสารกำจัดศัตรูพืชลดลง </t>
  </si>
  <si>
    <t>อวล</t>
  </si>
  <si>
    <t>อัตราป่วยโรคจากพิษสารกำจัดศัตรูพืช ปีที่ผ่านมา</t>
  </si>
  <si>
    <t>อัตราป่วยโรคจากพิษสารกำจัดศัตรูพืช ในปีนี้</t>
  </si>
  <si>
    <t>A= จำนวนผู้ที่เข้าได้กับนิยามโรคพิษสารกำจัดศัตรูพืช</t>
  </si>
  <si>
    <t>B= จำนวนประชากรทั้งหมดในจังหวัดตราด</t>
  </si>
  <si>
    <t>๑.๓ ร้อยละความสำเร็จการเฝ้าระวัง ป้องกัน ควบคุมโรคติดต่อ</t>
  </si>
  <si>
    <t>KPI ๑.๓.๓ อัตราความสำเร็จการรักษาผู้ป่วยวัณโรคปอดรายใหม่ (สธ.20)</t>
  </si>
  <si>
    <t xml:space="preserve"> KPI ๑.๓.๓.๑ อัตราความสำเร็จการรักษาผู้ป่วยวัณโรคปอดรายใหม่ (Success rate) (สธ.20.1) </t>
  </si>
  <si>
    <t>≥ร้อยละ 88</t>
  </si>
  <si>
    <t>A = จำนวนผู้ป่วยวัณโรคปอดรายใหม่ ที่ขึ้นทะเบียน ในไตรมาสที่ 1 ของปีงบประมาณ พ.ศ. 2565 (เดือนตุลาคม - ธันวาคม พ.ศ. 2564) โดยมีผลการรักษาหาย (Cured) รวมกับรักษาครบ (Completed) โดยครบรอบรายงานผลการรักษา ในวันที่ 30 กันยายน พ.ศ. 2565</t>
  </si>
  <si>
    <t>B = จำนวนผู้ป่วยวัณโรคปอดรายใหม่ ที่ขึ้นทะเบียน ในไตรมาสที่ 1 ของปีงบประมาณ พ.ศ. 2565 (เดือนตุลาคม - ธันวาคม พ.ศ. 2564)</t>
  </si>
  <si>
    <t>KPI ๑.๓.๓.๒ อัตราความครอบคลุมของการขึ้นทะเบียนรักษาผู้ป่วยวัณโรครายใหม่และกลับเป็นซ้ำ (สธ.๒๐.๒)</t>
  </si>
  <si>
    <t>A = จำนวนผู้ป่วยวัณโรครายใหม่และกลับเป็นซ้ำที่ค้นพบและขึ้นทะเบียนรักษาในปีงบประมาณ พ.ศ. 2565 (1 ตุลาคม พ.ศ. 2564 - 30 กันยายน พ.ศ. 2565)</t>
  </si>
  <si>
    <t xml:space="preserve">B = จำนวนคาดประมาณผู้ป่วยวัณโรครายใหม่และกลับเป็นซ้ำที่ขึ้นทะเบียนรักษาในปีงบประมาณ พ.ศ. 2565 (1 ตุลาคม พ.ศ. 2564 - 30 กันยายน พ.ศ. 2565) </t>
  </si>
  <si>
    <t>KPI ๑.๓.๔ ร้อยละของประชากรกลุ่ม 608 ได้รับวัคซีนป้องกันโรคโควิด 19 เข็มที่ 3</t>
  </si>
  <si>
    <t>≥ร้อยละ ๖๐</t>
  </si>
  <si>
    <t>A=จำนวนประชากรกลุ่ม 608 ได้รับการสร้างเสริมภูมิคุ้มกันโรคด้วยวัคซีนป้องกันโรคโควิด 19 เข็มที่ 3</t>
  </si>
  <si>
    <t>B = จำนวนประชากรกลุ่ม 608 ที่อาศัยอยู่ในจังหวัดตราดทั้งหมด (ตามศบค.กำหนด)</t>
  </si>
  <si>
    <t>KPI ๑.๓.๖ อัตราป่วยตายของผู้ป่วยโรคติดเชื้อไวรัสโคโรนา 2019 (COVID-19) ของทั้งประเทศ(สธ.๒๗)</t>
  </si>
  <si>
    <t>&lt;ร้อยละ 1.55</t>
  </si>
  <si>
    <t>A = จำนวนผู้เสียชีวิตจากโรคติดเชื้อไวรัสโคโรนา 2019 
      (นับตั้งแต่วันที่ 1 ตุลาคม 2564 – 30 กันยายน 2565)</t>
  </si>
  <si>
    <t>B = จำนวนผู้ป่วยยืนยันโรคติดเชื้อไวรัสโคโรนา 2019 ของทั้งประเทศ
      (นับตั้งแต่วันที่ 1 ตุลาคม 2564 – 30 กันยายน 2565)</t>
  </si>
  <si>
    <t>KPI ๑.๓.๗ อัตราติดเชื้อ HIV รายใหม่ลดลง จากปีที่ผ่านมา</t>
  </si>
  <si>
    <t>ลดลงร้อยละ10 จากปีที่ผ่านมา</t>
  </si>
  <si>
    <t>อัตราติดเชื้อ HIV รายใหม่ ปีที่ผ่านมา</t>
  </si>
  <si>
    <t>อัตราติดเชื้อ HIV รายใหม่ ปีปัจจุบัน</t>
  </si>
  <si>
    <t>A= จำนวนผู้ติดเชื้อ HIV ปีปัจจุบัน</t>
  </si>
  <si>
    <t>๑.๔ ร้อยละความสำเร็จการเฝ้าระวัง ป้องกัน ควบคุมโรคไม่ติดต่อและภัยสุขภาพ</t>
  </si>
  <si>
    <t>KPI ๑.๔.๑ ระดับความสำเร็จของการพัฒนาระบบการแพทย์ฉุกเฉิน และ
การจัดการภาวะฉุกเฉินด้านการแพทย์และสาธารณสุข (Emergency Care System and Public Health Emergency Management) 
(สธ.10)</t>
  </si>
  <si>
    <t>NA</t>
  </si>
  <si>
    <t>A = จำนวนจังหวัดที่มีการดำเนินการตามตัวชี้วัดครบทั้ง 4 ระดับ (12 ตัวชี้วัดย่อย)ตามเกณฑ การประเมินและมีคะแนนผลสำเร็จอยูในระดับดีมาก</t>
  </si>
  <si>
    <t>B= จำนวนจังหวัด</t>
  </si>
  <si>
    <t>KPI 1.4.2 ร้อยละการตรวจติดตามยืนยันวินิจฉัยกลุ่มสงสัยป่วยโรคเบาหวาน และ/หรือความดันโลหิตสูง (สธ.11)</t>
  </si>
  <si>
    <t xml:space="preserve">      KPI 1.4.2.1 ร้อยละการตรวจติดตามยืนยันวินิจฉัยกลุ่มสงสัยป่วยโรคเบาหวาน (สธ.11.1)</t>
  </si>
  <si>
    <t>≥ร้อยละ 80</t>
  </si>
  <si>
    <t>A = จำนวนประชากรสงสัยป่วยโรคเบาหวานอายุ 35 ปี ขึ้นไป ในเขตรับผิดชอบได้รับการตรวจยืนยันโดยการตรวจระดับพลาสมากลูโคสหลังอดอาหารมากกว่า 8 ชั่วโมง (FPG) ทางห้องปฏิบัติการ ในสถานบริการสาธารณสุข ภายในปีงบประมาณ (ทั้งนี้ควรตรวจติดตามภายใน 3-6 เดือน)</t>
  </si>
  <si>
    <t>-</t>
  </si>
  <si>
    <t>B = จำนวนประชากรอายุ 35 ปี ขึ้นไป ในเขตรับผิดชอบที่ได้รับการคัดกรองโรคเบาหวาน และเป็นกลุ่มสงสัยป่วยโรคเบาหวาน</t>
  </si>
  <si>
    <t xml:space="preserve">      KPI 1.4.2.2 ร้อยละการตรวจติดตามยินยันวินิจฉัยกลุ่มสงสัยป่วยโรคความดันโลหิตสูง (สธ.11.2)</t>
  </si>
  <si>
    <t>A = จำนวนประชากรกลุ่มสงสัยป่วยโรคความดันโลหิตสูง อายุ 35 ปี ขึ้นไป ในเขตรับผิดชอบได้รับการวัดความดันโลหิตที่บ้าน*</t>
  </si>
  <si>
    <t>B = จำนวนประชากรอายุ 35 ปี ขึ้นไป ในเขตรับผิดชอบที่ได้รับการคัดกรองความดันโลหิตสูงในปีงบประมาณและเป็นกลุ่มสงสัยป่วยโรคความดันโลหิตสูง</t>
  </si>
  <si>
    <t>KPI ๑.๔.๓ ร้อยละของจังหวัดต้นแบบการดำเนินงานตาม พรบ.ควบคุมโรคจากการประกอบอาชีพและสิ่งแวดล้อม พ.ศ. 2562 (สธ.12)</t>
  </si>
  <si>
    <t>A = จำนวนจังหวัดที่ดำเนินงานตามมาตรการสำคัญของโครงการ ไดอย่างนอย 4 ใน 6ขอตามที่ระบุไวในนิยาม</t>
  </si>
  <si>
    <t xml:space="preserve">KPI ๑.๔.๔ ร้อยละของผู้ป่วยยาเสพติดที่เข้าสู่กระบวนการบำบัดรักษาได้รับการดูแลอย่างมีคุณภาพอย่างต่อเนื่องจนถึงการติดตาม (Retention Rate) (สธ.39) </t>
  </si>
  <si>
    <t>≥ร้อยละ 60 (Retention  Rate ระบบ สมัครใจ)</t>
  </si>
  <si>
    <t xml:space="preserve"> A = จำนวนผู้ป่วยยาเสพติดที่เข้าสู่กระบวนการบำบัดรักษา และได้รับการติดตามดูแลช่วยเหลืออย่างต่อเนื่องหลังการบำบัดรักษา ตามสภาพปัญหาผู้ป่วยเฉพาะรายของผู้ป่วย ตามมาตรฐานของกระทรวงสาธารณสุข หลังผ่านการบำบัดรักษาฟื้นฟู</t>
  </si>
  <si>
    <t xml:space="preserve"> B = จำนวนผู้ป่วยยาเสพติดที่เข้าสู่กระบวนการบำบัดรักษาที่พ้นระยะการบำบัดรักษา และที่ได้รับการจำหน่ายทั้งหมด ยกเว้นถูกจับ หรือเสียชีวิต</t>
  </si>
  <si>
    <t>KPI ๑.๔.๕ ร้อยละผลการดำเนินงานป้องกันและควบคุมโรคมะเร็งเต้านม</t>
  </si>
  <si>
    <t xml:space="preserve">≥ร้อยละ 80 </t>
  </si>
  <si>
    <t>A = จำนวนสตรีอายุ 30 – 70 ปี ได้รับการตรวจคัดกรองมะเร็งเต้านมด้วยวิธี BSE</t>
  </si>
  <si>
    <t>B = จำนวนสตรีอายุ 30 – 70 ปี ที่ต้องได้รับการตรวจคัดกรองมะเร็งเต้านมด้วยวิธี BSE ทั้งหมด</t>
  </si>
  <si>
    <t>KPI ๑.๔.๖ ร้อยละผลการดำเนินงานป้องกันและควบคุมโรคมะเร็งปากมดลูก</t>
  </si>
  <si>
    <t xml:space="preserve">≥ร้อยละ 40 </t>
  </si>
  <si>
    <t>A = จำนวนสตรีอายุ 30 – 60 ปี ได้รับการตรวจคัดกรองมะเร็งปากมดลูก</t>
  </si>
  <si>
    <t>B = จำนวนสตรีอายุ 30 – 60 ปี ทั้งหมดจากปีงบประมาณ 2564</t>
  </si>
  <si>
    <t>KPI ๑.๔.๗  ร้อยละประชากร 15 ปีขึ้นไปได้รับการคัดกรองการสูบบุหรี่</t>
  </si>
  <si>
    <t xml:space="preserve">≥ร้อยละ 50 </t>
  </si>
  <si>
    <t>A = จำนวนประชากร อายุ 15 ปีขึ้นไปที่ได้รับการคัดกรองการสูบบุหรี่</t>
  </si>
  <si>
    <t>B = จำนวนประชากร อายุ 15 ปีขึ้นไปทั้งหมด</t>
  </si>
  <si>
    <t>KPI ๑.๔.๘ ร้อยละผู้เข้ารับการบำบัดเลิกบุหรี่</t>
  </si>
  <si>
    <t xml:space="preserve">≥ร้อยละ 70 </t>
  </si>
  <si>
    <t>A = จำนวนประชากรอายุ 15 ปีขึ้นไปที่สูบบุหรี่ได้รับการบำบัดเพื่อเลิกบุหรี่ตามรหัส Special PP (1 B530 + 1 B531 + 1 B532)</t>
  </si>
  <si>
    <t>B = จำนวนประชากรอายุ 15 ปีขึ้นไปที่สูบบุหรี่ตามรหัส Special PP (1 B50)</t>
  </si>
  <si>
    <t>KPI ๑.๔.๙ ร้อยละประชากร 15 ปีขึ้นไปได้รับการคัดกรองการดื่มเครื่องดื่มที่มีแอลกอฮอล์</t>
  </si>
  <si>
    <t>A = จำนวนประชากร อายุ 15 ปีขึ้นไป ที่ได้รับการคัดกรองการดื่มเครื่องดื่มแอลกอฮอล์</t>
  </si>
  <si>
    <t>1.5 ร้อยละความสำเร็จการส่งเสริมสุขภาพ 5 กลุ่มวัย</t>
  </si>
  <si>
    <t>KPI ๑.๕.๑ อัตราส่วนมารดาตายมารดาไทยต่อการเกิดมีชีพแสนคน (สธ.๐๑)</t>
  </si>
  <si>
    <t>&lt; 17 ต่อแสนการเกิดมีชีพ</t>
  </si>
  <si>
    <t>สส</t>
  </si>
  <si>
    <t xml:space="preserve"> A = จำนวนมารดาตายระหว่างตั้งครรภ์  คลอด และหลังคลอดภายใน 42 วัน 
ทุกสาเหตุ ยกเว้นอุบัติเหตุ ในช่วงเวลาที่กำหนด</t>
  </si>
  <si>
    <t xml:space="preserve"> B = จำนวนการเกิดมีชีพทั้งหมดในช่วงเวลาเดียวกัน</t>
  </si>
  <si>
    <t>KPI 1.๕.๒ อัตราการคลอดมีชีพของผู้หญิงอายุ 15-19 ปี ต่อจำนวนหญิงอายุ15-19 ปี 1,000 คน(สธ.0๔)</t>
  </si>
  <si>
    <t xml:space="preserve">ไม่เกิน 23/ประชากรหญิงอายุ 15-19 ปี พันคน </t>
  </si>
  <si>
    <t>A = จำนวนการคลอดมีชีพโดยหญิงอายุ 15 – 19 ปี (จากแฟ้ม Labor)
ดูข้อมูลจากจำนวนเด็กเกิดมีชีพ (LBORN)</t>
  </si>
  <si>
    <t>B = จำนวนหญิงอายุ 15 – 19 ปี ทั้งหมด ในเขตรับผิดชอบ(ประชากรจากการสำรวจ Type Area=1,3)</t>
  </si>
  <si>
    <t>KPI1.5.3 ร้อยละของหญิงตั้งครรภ์ได้รับบริการฝากครรภ์คุณภาพ</t>
  </si>
  <si>
    <t>≥ร้อยละ 50</t>
  </si>
  <si>
    <t>A=หญิงคลอดที่ได้รับการฝากครรภ์ ครบ 5 ครั้ง ตามเกณฑ์</t>
  </si>
  <si>
    <t>B=หญิงไทยที่มาคลอดทั้งหมด</t>
  </si>
  <si>
    <t xml:space="preserve">KPI 1.5.4 ร้อยละของเด็ก 0-5 ปี สูงดีสมส่วน </t>
  </si>
  <si>
    <t>≥ร้อยละ 66</t>
  </si>
  <si>
    <t xml:space="preserve">A1 = จำนวนเด็กอายุ 0 - 5 ปีสูงดีสมส่วน </t>
  </si>
  <si>
    <t xml:space="preserve">B1 = จำนวนเด็กอายุ 0 - 5 ปีที่ชั่งน้ำหนักและวัดส่วนสูงทั้งหมด </t>
  </si>
  <si>
    <t xml:space="preserve">KPI 1.5.5 ร้อยละของเด็กปฐมวัยมีพัฒนาการสมวัย (สธ.02) </t>
  </si>
  <si>
    <t xml:space="preserve"> ≥ร้อยละ 85</t>
  </si>
  <si>
    <t>A = จำนวนเด็ก 9, 18, 30, 42 และ 60 เดือน ที่ได้รับการตรวจคัดกรองพัฒนาการโดยใช้คู่มือเฝ้าระวังและส่งเสริมพัฒนาการเด็กปฐมวัย (DSPM) แล้วผลการตรวจคัดกรอง ผ่านครบ 5 ด้าน รวมเด็ก9, 18, 30, 42 และ 60 เดือนที่ได้รับการตรวจคัดกรองพัฒนาการพบพัฒนาการสงสัยล่าช้าและได้รับการติดตามกระตุ้นพัฒนาการ และประเมินซ้ำแล้วผลการประเมิน ผ่านครบ 5 ด้านภายใน 30 วัน(1B260)</t>
  </si>
  <si>
    <t>B = จำนวนเด็ก 9, 18, 30, 42 และ 60 เดือน ที่ได้รับการตรวจคัดกรองพัฒนาการ</t>
  </si>
  <si>
    <t>KPI1.5.6 ร้อยละเด็กอายุ 6-12 ปีได้รับยาเม็ดเสริมธาตุเหล็ก</t>
  </si>
  <si>
    <t>≥ร้อยละ 70</t>
  </si>
  <si>
    <t>A = จำนวนเด็กอายุ 6-12 ปีที่ได้รับยาเม็ดเสริมธาตุเหล็ก</t>
  </si>
  <si>
    <t>B =  จำนวนเด็กอายุ 6-12 ปีทั้งหมดที่ชั่งน้ำหนัก-วัดส่วนสูง จากแฟ้ม Nutrition(ไม่ใช่กลุ่มเด็กป่วย)</t>
  </si>
  <si>
    <t>KPI 1.๕.7 ร้อยละของเด็กปฐมวัยที่ได้รับการคัดกรองแล้วพบว่ามีพัฒนาการล่าช้า ได้รับการกระตุ้นพัฒนาการด้วย TEDA4I หรือเครื่องมือมาตรฐานอื่น</t>
  </si>
  <si>
    <t xml:space="preserve"> ≥ร้อยละ 70</t>
  </si>
  <si>
    <t xml:space="preserve">A=จำนวนเด็กปฐมวัยที่ได้รับการคัดกรองแล้วพบว่ามีพัฒนาการล่าช้าแล้วได้รับการกระตุ้นพัฒนาการด้วย TEDA4I หรือเครื่องมือมาตรฐานอื่น จนมีพัฒนาการสมวัย </t>
  </si>
  <si>
    <t xml:space="preserve">B=จำนวนเด็กปฐมวัยที่ได้รับการคัดกรองแล้วพบว่ามีพัฒนาการล่าช้าแล้วได้รับการกระตุ้นพัฒนาการด้วย TEDA4I หรือเครื่องมือมาตรฐานอื่นแล้วได้รับ     การติดตามมาประเมินพัฒนาการซ้ำอีกครั้งด้วย DSPM ทั้งหมด </t>
  </si>
  <si>
    <t>KPI ๑.๕.๘ เด็กไทยมีระดับสติปัญญาเฉลี่ยไม่ต่ำกว่า  ๑๐๓</t>
  </si>
  <si>
    <t>ไม่ต่ำกว่า 103</t>
  </si>
  <si>
    <t>A = ผลรวมของคะแนน IQ ของเด็กนักเรียนไทยกลุ่มตัวอย่าง</t>
  </si>
  <si>
    <t>B = จำนวนเด็กนักเรียนไทยที่เป็นกลุ่มตัวอย่างในปีที่สำรวจ</t>
  </si>
  <si>
    <t>KPI ๑.๕.๙ ร้อยละของผู้สูงอายุและผู้ที่มีภาวะพึ่งพิงได้รับการดูแลตาม Care Plan (สธ.05)</t>
  </si>
  <si>
    <t>≥ร้อยละ95 (ครอบ คลุมผู้สูงอายุทุกสิทธิ์ )</t>
  </si>
  <si>
    <t>A = จำนวนผู้สูงอายุและผู้ที่มีภาวะพึ่งพิงที่ได้รับการดูแลตาม Care Plan</t>
  </si>
  <si>
    <t>B = จำนวนผู้สูงอายุและผู้ที่มีภาวะพึ่งพิงทั้งหมดในประเทศไทยที่เข้าร่วมโครงการ LTC</t>
  </si>
  <si>
    <t xml:space="preserve">    KPI 1.5.10.1 ร้อยละของประชากรสูงอายุที่มีพฤติกรรมสุขภาพที่พึงประสงค์  </t>
  </si>
  <si>
    <t>ยกเลิกการเก็บข้อมูล</t>
  </si>
  <si>
    <t>KPI 1.๕.๑๐.๑ ร้อยละของประชากรสูงอายุที่มีพฤติกรรมสุขภาพที่พึงประสงค์  (สธ.06)</t>
  </si>
  <si>
    <t>A = จำนวนผู้สูงอายุที่ได้รับการประเมินมีพฤติกรรมสุขภาพที่พึงประสงค์</t>
  </si>
  <si>
    <t>B = จำนวนผู้สูงอายุทั้งหมดที่ได้รับการประเมิน</t>
  </si>
  <si>
    <t xml:space="preserve">      KPI 1.5.10.2 ร้อยละของตำบลที่มีระบบการส่งเสริมสุขภาพดูแลผู้สูงอายุระยะยาว (Long Term Care: LTC) ในชุมชนผ่านเกณฑ์* </t>
  </si>
  <si>
    <t xml:space="preserve"> ≥ร้อยละ 98</t>
  </si>
  <si>
    <t>A = จำนวนตำบลที่ผ่านการประเมินในปีงบประมาณ 2565</t>
  </si>
  <si>
    <t>แห่ง</t>
  </si>
  <si>
    <t>B = จำนวนตำบลทั้งหมด</t>
  </si>
  <si>
    <t>KPI 1.๕.๑๑ ร้อยละ50ของผู้สูงอายุมีแผนส่งเสริมสุขภาพดี
(Wellness Plan) (สธ.06)</t>
  </si>
  <si>
    <t xml:space="preserve"> ≥ร้อยละ 50</t>
  </si>
  <si>
    <t>A = จำนวนผู้สูงอายุที่มี ADL ตั้งแต 12 คะแนนขึ้นไป และมีปัจจัยเสี่ยงด้านสุขภาพ อย่างน้อย 1 ประเด็น</t>
  </si>
  <si>
    <t xml:space="preserve">B = จำนวนผู้สูงอายุที่มี ADL ตั้งแต12 คะแนนขึ้นไป และมีปัจจัยเสี่ยงด้านสุขภาพอย่างน้อย 1 ประเด็น ไดทำแผนส่งเสริมสุขภาพดี (Wellness Plan </t>
  </si>
  <si>
    <t>KPI ๑.๕.๑๒ร้อยละของผู้สูงอายุที่ผ่านการคัดกรองและพบว่าเสี่ยงต่อภาวะหกล้มและได้รับการดูแลรักษาในคลินิกผู้สูงอายุ(สธ.07)</t>
  </si>
  <si>
    <t xml:space="preserve"> ≥ร้อยละ 30</t>
  </si>
  <si>
    <t xml:space="preserve">A = จำนวนผู้สูงอายุที่มีความเสี่ยงต่อภาวะหกล้มและได้รับการดูแลรักษาในคลินิกผู้สูงอาย </t>
  </si>
  <si>
    <t xml:space="preserve">B = จำนวนผู้สูงอายุทั้งหมดที่ได้รับการคัดกรองและมีความเสี่ยงต่อภาวะหกล้ม </t>
  </si>
  <si>
    <t xml:space="preserve">  KPI ๑.๕.๑๒.๑ ร้อยละของผู้สูงอายุที่ผ่านการคัดกรอง พบว่า เสี่ยงต่อ การเกิดภาวะสมองเสื่อม และได้รับการดูแลรักษาในคลินิกผู้สูงอายุ  (สธ.07.1)</t>
  </si>
  <si>
    <t>A = จำนวนผูสูงอายุที่มีความเสี่ยงตอการเกิดภาวะสมองเสื่อมและไดรับการดูแลรักษาใน
คลินิกผูสูงอาย</t>
  </si>
  <si>
    <t>B = จำนวนผูสูงอายุทั้งหมดที่ไดรับการคัดกรองและมีความเสี่ยงตอการเกิดภาวะสมองเสื่อม</t>
  </si>
  <si>
    <t xml:space="preserve">  KPI ๑.๕.๑๒.๒ ร้อยละของผู้สูงอายุที่ผ่านการคัดกรอง พบว่า เสี่ยงต่อ การเกิดภาวะหกล้ม และได้รับการดูแลรักษาในคลินิกผู้สูงอายุ (สธ.07.2)</t>
  </si>
  <si>
    <t xml:space="preserve">A = จำนวนผูสูงอายุที่มีความเสี่ยงตอการเกิดภาวะหกลมและไดรับการดูแลรักษาในคลินิก
ผูสูงอายุ
</t>
  </si>
  <si>
    <t>B = จำนวนผูสูงอายุทั้งหมดที่ไดรับการคัดกรองและมีความเสี่ยงตอการเกิดภาวะหกลม</t>
  </si>
  <si>
    <t>๑.๖ ร้อยละความสำเร็จด้านการเฝ้าระวังป้องกันปัญหาทันตสุขภาพประชาชน</t>
  </si>
  <si>
    <t>KPI ๑.๖.๑ ร้อยละอำเภอที่จัดบริการสุขภาพช่องปากใน รพ.สต. ที่มีคุณภาพตามเกณฑ์ ภายใต้การสนับสนุนของคณะกรรมการพัฒนาคุณภาพชีวิตอำเภอหรือ District Health Board</t>
  </si>
  <si>
    <t xml:space="preserve"> (รอบ1 ร้อยละ 20, รอบ 2 ร้อยละ 40) </t>
  </si>
  <si>
    <t>ทันตะ</t>
  </si>
  <si>
    <t>A= จำนวนอำเภอที่จัดบริการสุขภาพช่องปากใน รพ.สต./ศสม. ที่มีคุณภาพตามเกณฑ์ (องค์ประกอบที่ 1) ไม่น้อยกว่า (รอบที่ 1 ร้อยละ 20) (รอบที่ 2 ร้อยละ 40) ของ รพ.สต./ศสม.ที่มีในอำเภอ</t>
  </si>
  <si>
    <t>B= จำนวนอำเภอทั้งหมด</t>
  </si>
  <si>
    <t xml:space="preserve">KPI ๑.๖.๒ อัตราการใช้บริการสุขภาพช่องปากของประชาชนในพื้นที่ </t>
  </si>
  <si>
    <t xml:space="preserve">(รอบ๑ ร้อยละ 15, รอบ 2 ร้อยละ 30) </t>
  </si>
  <si>
    <t xml:space="preserve">A = จำนวนคนใหม่ที่รับบริการสุขภาพช่องปากในรอบปี (คนต่อสถานบริการ) </t>
  </si>
  <si>
    <t xml:space="preserve">B = ประชากรในเขตรับผิดชอบทั้งหมด(คน) </t>
  </si>
  <si>
    <t xml:space="preserve">KPI ๑.๖.๓ อัตราการให้บริการตรวจสุขภาพช่องปากและขัดทำความสะอาดฟันในหญิงตั้งครรภ์ </t>
  </si>
  <si>
    <t xml:space="preserve">(รอบ1 ร้อยละ 10, รอบ 2 ร้อยละ 20) </t>
  </si>
  <si>
    <t>A = จำนวนหญิงตั้งครรภ์ที่ได้รับบริการตรวจสุขภาพช่องปากและขัดทำความสะอาดฟัน โดยทันตบุคลากร</t>
  </si>
  <si>
    <t>B = จำนวนหญิงตั้งครรภ์ที่มาฝากครรภ์ในปีงบประมาณ</t>
  </si>
  <si>
    <t xml:space="preserve">KPI ๑.๖.๔ อัตราการให้บริการเคลือบ/ทา ฟลูออไรด์ในกลุ่มเด็กอายุ 4 – 12 ปี </t>
  </si>
  <si>
    <t xml:space="preserve">(รอบ 1 ร้อยละ 25, รอบ 2 ร้อยละ 50) </t>
  </si>
  <si>
    <t>A = จำนวนเด็กอายุ 4 – 12 ปี ได้รับบริการเคลือบ/ทา ฟลูออไรด์</t>
  </si>
  <si>
    <t>B =จำนวนเด็กอายุ 4 – 12 ปี ในพื้นที่รับผิดชอบ</t>
  </si>
  <si>
    <t xml:space="preserve">KPI ๑.๖.๕ อัตราการให้บริการเคลือบหลุมร่องฟันแท้ ในกลุ่มเด็กอายุ 6 – 12 ปี </t>
  </si>
  <si>
    <t xml:space="preserve"> (รอบ 1 ร้อยละ 10, รอบ 2 ร้อยละ 20) </t>
  </si>
  <si>
    <t>A = จำนวนเด็กอายุ 6 – 12 ปี ได้รับบริการเคลือบ/ทา ฟลูออไรด์</t>
  </si>
  <si>
    <t>B = จำนวนเด็กอายุ 6 – 12 ปี ในพื้นที่รับผิดชอบ</t>
  </si>
  <si>
    <t>KPI 1.6.6 ร้อยละของผู้ป่วยเบาหวานได้รับการตรวจสุขภาพช่องปาก</t>
  </si>
  <si>
    <t>A =จำนวนผู้ป่วยเบาหวานได้รับการตรวจสุขภาพช่องปาก</t>
  </si>
  <si>
    <t>B= จำนวนผู้ป่วยเบาหวานในเขตรับผิดชอบ</t>
  </si>
  <si>
    <t>๒.๑ อัตราตายด้วยโรคและภัยสุขภาพที่เป็นปัญหาลดลง</t>
  </si>
  <si>
    <t>KPI ๒.๑.๑ อัตราป่วยตายด้วยไข้เลือดออก</t>
  </si>
  <si>
    <t>ไม่เกินร้อยละ 2</t>
  </si>
  <si>
    <t>A= จำนวนผู้ป่วยตายด้วยโรคไข้เลือดออกปีปัจจุบัน</t>
  </si>
  <si>
    <t>B=จำนวนผู้ป่วยโรคไข้เลือดออกปีปัจจุบัน</t>
  </si>
  <si>
    <t xml:space="preserve">KPI ๒.๑.๒ อัตราการเสียชีวิตจากการบาดเจ็บทางถนน </t>
  </si>
  <si>
    <t>ไม่เกิน 35.01/แสน ปก.</t>
  </si>
  <si>
    <t>A = จำนวนผู้เสียชีวิตจากอุบัติเหตุทางถนน(V01-V89) ทั้งหมดปีงบประมาณปัจจุบัน</t>
  </si>
  <si>
    <t>B = จำนวนประชากรกลางปี 2565</t>
  </si>
  <si>
    <t xml:space="preserve">KPI ๒.๑.๓ อัตราการเสียชีวิตจากการจมน้ำของเด็กอายุต่ำกว่า 15 ปี </t>
  </si>
  <si>
    <t>&lt;4.5/ แสน ปชก.</t>
  </si>
  <si>
    <t>A = จำนวนเด็กอายุต่ำกว่า 15 ปีที่เสียชีวิตจากการจมน้ำ</t>
  </si>
  <si>
    <t>B = จำนวนประชากรกลางปีของเด็ก อายุต่ำกว่า 15 ปี</t>
  </si>
  <si>
    <t xml:space="preserve">KPI 2.1.4 อัตราการฆ่าตัวตายสำเร็จ (สธ.28) </t>
  </si>
  <si>
    <t xml:space="preserve">     KPI 2.1.4.1 อัตราการฆ่าตัวตายสำเร็จ (สธ.28.1) </t>
  </si>
  <si>
    <t>&lt; 8.0 ต่อประชากรแสนคน</t>
  </si>
  <si>
    <t>A = จำนวนผู้ฆ่าตัวตายสำเร็จ</t>
  </si>
  <si>
    <t xml:space="preserve">      KPI 2.1.4.2 ร้อยละของผู้พยายามฆ่าตัวตายไม่กลับมาทำร้าย
ตัวเองซ้ำ ในระยะเวลา 1 ปี (สธ.28.2)</t>
  </si>
  <si>
    <t>≥ร้อยละ ๙๐</t>
  </si>
  <si>
    <t>A = จำนวนผู้พยายามฆ่าตัวตายไม่กลับมาทำร้ายตัวเองซ้ำ (รายเก่าของปี 64 + รายใหม่ ปี 65)</t>
  </si>
  <si>
    <t>B = จำนวนผู้พยายามฆ่าตัวตายที่เข้าถึงบริการ (รายเก่าของปี 64+รายใหม่ ปี65)</t>
  </si>
  <si>
    <t>3.1 ร้อยละความสำเร็จการดำเนินงานคุ้มครองผู้บริโภคด้านผลิตภัณฑ์และบริการสุขภาพ</t>
  </si>
  <si>
    <t>KPI ๓.๑.๑ ร้อยละของสถานประกอบการที่ได้รับการตรวจสอบผ่านเกณฑ์ที่กำหนด</t>
  </si>
  <si>
    <t>ร้อยละ 100</t>
  </si>
  <si>
    <t>คบ</t>
  </si>
  <si>
    <t>A = จำนวนสถานประกอบการที่ได้รับการตรวจสอบผ่านเกณฑ์ที่กำหนด</t>
  </si>
  <si>
    <t>B = จำนวนสถานประกอบการที่ดำเนินการตรวจสอบทั้งหมด</t>
  </si>
  <si>
    <t>KPI ๓.๑.๓ ร้อยละของเรื่องร้องเรียนและการเฝ้าระวังการโฆษณาเกี่ยวกับผลิตภัณฑ์และบริการสุขภาพได้รับการจัดการภายในระยะเวลาที่กำหนด</t>
  </si>
  <si>
    <t>≥ร้อยละ 95</t>
  </si>
  <si>
    <t>A = เรื่องร้องเรียนและโฆษณาเกี่ยวกับผลิตภัณฑ์และบริการสุขภาพได้รับการจัดการภายในระยะเวลาที่กำหนด</t>
  </si>
  <si>
    <t>เรื่อง</t>
  </si>
  <si>
    <t>B = เรื่องร้องเรียนและโฆษณาเกี่ยวกับผลิตภัณฑ์และบริการสุขภาพทั้งหมด</t>
  </si>
  <si>
    <t>KPI ๓.๑.๔ ศูนย์ OSSC มีระดับความสำเร็จตามเกณฑ์ที่กำหนด (ร้อยละ 100)</t>
  </si>
  <si>
    <t>A = ผลรวมของการดำเนินงานของ PI 1 – PI 3</t>
  </si>
  <si>
    <t>คะแนน</t>
  </si>
  <si>
    <t>B = ผลรวมของค่าคะแนนทั้งหมด PI 1 – PI 3 (ค่าคะแนน 300)</t>
  </si>
  <si>
    <t xml:space="preserve">คะแนนเต็ม </t>
  </si>
  <si>
    <t xml:space="preserve">KPI ๓.๑.๕ ร้อยละของผลิตภัณฑ์สุขภาพกลุ่มเสี่ยงที่ได้รับการตรวจสอบได้มาตรฐานตามเกณฑ์ที่กำหนด </t>
  </si>
  <si>
    <t>≥ร้อยละ80</t>
  </si>
  <si>
    <t xml:space="preserve">A  = จำนวนผลิตภัณฑ์สุขภาพกลุ่มเสี่ยงที่ได้รับการตรวจมีความปลอดภัยตามเกณฑ์ที่กำหนด </t>
  </si>
  <si>
    <t>รายการ</t>
  </si>
  <si>
    <t>B = จำนวนผลิตภัณฑ์สุขภาพกลุ่มเสี่ยงทั้งหมดที่ได้รับการตรวจ</t>
  </si>
  <si>
    <t>๓.๒ ร้อยละความสำเร็จการจัดการอนามัยสิ่งแวดล้อมในหน่วยบริการ</t>
  </si>
  <si>
    <t>KPI ๓.๒.๑ ทุกอำเภอผ่านเกณฑ์การจัดทำฐานข้อมูลด้านอนามัยสิ่งแวดล้อมและอาชีวอนามัย</t>
  </si>
  <si>
    <t>อวล.</t>
  </si>
  <si>
    <t>A = จำนวนอำเภอที่จัดทำฐานข้อมูลด้านอนามัยสิ่งแวดล้อมและอาชีวอนามัยผ่านตามเกณฑ์</t>
  </si>
  <si>
    <t>B = จำนวนอำเภอทั้งหมด</t>
  </si>
  <si>
    <t>KPI 3.2.4 โรงพยาบาลทุกแห่งพัฒนาอนามัยสิ่งแวดล้อมได้ตามเกณฑ์ GREEN &amp; CLEAN Hospital Challenge (ระดับมาตรฐานขึ้นไป)</t>
  </si>
  <si>
    <t>A = จำนวนโรงพยาบาลสังกัดกระทรวงสาธารณสุขที่ดำเนินกิจกรรม GREEN &amp; CLEAN
 Hospital Challenge ผานเกณฑระดับมาตรฐานขึ้นไป</t>
  </si>
  <si>
    <t>B = จำนวนโรงพยาบาลสังกัดกระทรวงสาธารณสุขทั้งหมด</t>
  </si>
  <si>
    <t>KPI 3.2.7 ร้อยละสถานที่จำหน่ายอาหารผ่านเกณฑ์มาตรฐาน
ตามกฎหมายกำหนด (CFGT)</t>
  </si>
  <si>
    <t>≥ร้อยละ 6๐</t>
  </si>
  <si>
    <t>A = จำนวนสถานที่จำหนายอาหารผานเกณฑมาตรฐานตามกฎหมายกำหนด</t>
  </si>
  <si>
    <t>B = จำนวนสถานที่จำหนายอาหารที่รวมพัฒนาเกณฑมาตรฐานตามกฎหมายกำหนด</t>
  </si>
  <si>
    <t>๔.๑ร้อยละความสำเร็จการมีส่วนร่วมการจัดการสุขภาพภาคีเครือข่าย</t>
  </si>
  <si>
    <t>KPI 4.1.1 ร้อยละของกองทุน อปท. มีการสนับสนุนงบประมาณ สำหรับกิจกรรมด้านการส่งเสริมสุขภาพ ป้องกัน และควบคุมโรคในชุมชน</t>
  </si>
  <si>
    <t>ประกัน</t>
  </si>
  <si>
    <t>A = จำนวนกองทุน อปท.ที่มีการสนับสนุนงบประมาณสำหรับกิจกรรมด้านการส่งเสริม 
      สุขภาพ  ป้องกันและควบคุมโรคในชุมชน</t>
  </si>
  <si>
    <t>B =   จำนวนกองทุน อปท.ทั้งหมดในจังหวัดตราด</t>
  </si>
  <si>
    <t>KPI 4.1.2 ร้อยละของกองทุน ใช้งบประมาณสำหรับกิจกรรมด้านการส่งเสริมสุขภาพ ป้องกัน และควบคุมโรคในชุมชน ตามเกณฑ์ที่ สปสช. กำหนด</t>
  </si>
  <si>
    <t>ร้อยละ 35</t>
  </si>
  <si>
    <t>A = จำนวนกองทุน อปท.ที่ใช้งบประมาณสำหรับกิจกรรมด้านการส่งเสริมสุขภาพ ป้องกัน และควบคุมโรคในชุมชน ตามเกณฑ์ที่ สปสช.กำหนด</t>
  </si>
  <si>
    <t xml:space="preserve">KPI 4.1.3 ร้อยละของอำเภอผ่านเกณฑ์การประเมินการพัฒนาคุณภาพชีวิตที่มีคุณภาพ (สธ.09) </t>
  </si>
  <si>
    <t>ร้อยละ 85</t>
  </si>
  <si>
    <t>พคร</t>
  </si>
  <si>
    <t>A = จำนวนอำเภอผ่านเกณฑ์การประเมินการพัฒนาคุณภาพชีวิตที่มีคุณภาพ</t>
  </si>
  <si>
    <t xml:space="preserve">KPI ๔.1.4 ร้อยละตำบลเป้าหมายผ่านเกณฑ์ตำบลจัดการคุณภาพชีวิต </t>
  </si>
  <si>
    <t>≥ร้อยละ 75</t>
  </si>
  <si>
    <t>A = จำนวนตำบลผ่านเกณฑ์การประเมินการตำบลจัดการคุณภาพชีวิต</t>
  </si>
  <si>
    <t>B = จำนวนตำบลเป้าหมายทั้งหมด</t>
  </si>
  <si>
    <t>KPI ๔.๑.๕ ร้อยละของโรงเรียนประเมิน Thai Stop COVID</t>
  </si>
  <si>
    <t>A = จำนวนโรงเรียนที่ผ่านเกณฑ์ประเมิน Thai Stop COVID</t>
  </si>
  <si>
    <t>B = จำนวนโรงเรียนที่ประเมิน Thai Stop COVIDทั้งหมด</t>
  </si>
  <si>
    <t>KPI ๔.๑.๖  ร้อยละของวัดในอำเภอที่เข้าร่วมโครงการวัดส่งเสริมสุขภาพ
ผ่านเกณฑ์มาตรฐานวัดส่งเสริมสุขภาพระดับพื้นฐาน</t>
  </si>
  <si>
    <t>ร้อยละ 40</t>
  </si>
  <si>
    <t>A = จำนวนวัดที่ผ่านการประเมินวัดส่งเสริมสุขภาพระดับพื้นฐาน</t>
  </si>
  <si>
    <t>B = จำนวนวัดทั้งหมดในจังหวัดตราด</t>
  </si>
  <si>
    <t>KPI 6.1.5 ร้อยละของชุมชนมีการดำเนินการจัดการสุขภาพที่เหมาะสมกับประชาชน</t>
  </si>
  <si>
    <t>ร้อยละ 75</t>
  </si>
  <si>
    <t>อำเภอ</t>
  </si>
  <si>
    <t>A = ชุมชนที่มีการดำเนินงานจัดการสุขภาพตามเกณฑที่กำหนด (ระดับพัฒนาขึ้นไป)</t>
  </si>
  <si>
    <t>B = ชุมชนเป้าหมายในจังหวัดตราด</t>
  </si>
  <si>
    <r>
      <t>ประเด็นการพัฒนาที่ ๒</t>
    </r>
    <r>
      <rPr>
        <sz val="20"/>
        <color theme="1"/>
        <rFont val="TH SarabunPSK"/>
        <family val="2"/>
      </rPr>
      <t xml:space="preserve"> พัฒนาคุณภาพระบบบริการด้านการแพทย์และสาธารณสุข</t>
    </r>
  </si>
  <si>
    <r>
      <t xml:space="preserve">เป้าหมาย  </t>
    </r>
    <r>
      <rPr>
        <sz val="20"/>
        <color theme="1"/>
        <rFont val="TH SarabunPSK"/>
        <family val="2"/>
      </rPr>
      <t>มีระบบบริการทางการแพทย์และสาธารณสุขที่มีคุณภาพ ทันสมัย และมีนวัตกรรม</t>
    </r>
  </si>
  <si>
    <t>๕.๑ ร้อยละความสำเร็จการผ่านเกณฑ์ประเมินมาตรฐานระบบงานบริการระดับหน่วยบริการ</t>
  </si>
  <si>
    <t>KPI 5.1.1 ร้อยละของโรงพยาบาลสังกัดกระทรวงสาธารณสุข
มีคุณภาพมาตรฐานผ่านการรับรอง HA ขั้น 3</t>
  </si>
  <si>
    <t xml:space="preserve">     KPI 5.1.1.1 ร้อยละของโรงพยาบาลศูนย์ โรงพยาบาลทั่วไปสังกัดสำนักงานปลัดกระทรวงสาธารณสุข มีคุณภาพมาตรฐาน ผ่านการรับรอง HA ขั้น 3 (สธ.52.1) </t>
  </si>
  <si>
    <t>A = จำนวนโรงพยาบาลศูนย์/ทั่วไปที่ผ่านการรับรอง HA ขั้น ๓</t>
  </si>
  <si>
    <t>B = จำนวนโรงพยาบาลศูนย์/ทั่วไปทั้งหมด</t>
  </si>
  <si>
    <t xml:space="preserve">     KPI 5.1.1.2 ร้อยละของโรงพยาบาลชุมชนในสังกัดสำนักงานปลัดกระทรวงสาธารณสุขมีคุณภาพมาตรฐานผ่านการรับรอง HA ขั้น 3 (สธ.52.3) </t>
  </si>
  <si>
    <t>≥ร้อยละ 90</t>
  </si>
  <si>
    <t>A = จำนวนโรงพยาบาลชุมชนที่ผ่านการรับรอง HA ขั้น ๓</t>
  </si>
  <si>
    <t>B = จำนวนโรงพยาบาลชุมชนทั้งหมด</t>
  </si>
  <si>
    <t>KPI 5.1.2 ร้อยละของ หน่วยตรวจทางห้องปฏิบัติการโรงพยาบาลทุกแห่งผ่านเกณฑ์มาตรฐาน</t>
  </si>
  <si>
    <t>KPI 5.1.2.1 ร้อยละของห้องปฏิบัติการรังสีวินิจฉัย โรงพยาบาลทุกแห่งได้รับการประเมิน Internal audit</t>
  </si>
  <si>
    <t>A= จำนวนห้องปฏิบัติการรังสีวินิจฉัยโรงพยาบาลสังกัดกระทรวงสาธารณสุขในจังหวัดตราดที่ได้รับการประเมินตามเกณฑ์ MOPH 2565</t>
  </si>
  <si>
    <t xml:space="preserve">B= จำนวนห้องปฏิบัติการรังสีวินิจฉัยโรงพยาบาลสังกัดกระทรวงสาธารณสุขทุกแห่งในจังหวัดตราด </t>
  </si>
  <si>
    <t>KPI 5.1.2.2 ร้อยละของห้องปฏิบัติการทางการแพทย์ โรงพยาบาลทุกแห่งได้รับการประเมิน Internal audit และผ่านเกณฑ์มาตรฐานกระทรวงสาธารณสุข</t>
  </si>
  <si>
    <t>A= จำนวนห้องปฏิบัติการทางการแพทย์โรงพยาบาลสังกัดกระทรวงสาธารณสุขในจังหวัดตราดที่ประเมินผ่านเกณฑ์ MOPH 2562</t>
  </si>
  <si>
    <t xml:space="preserve">B= จำนวนห้องปฏิบัติการทางการแพทย์โรงพยาบาลสังกัดกระทรวงสาธารณสุขทุกแห่งในจังหวัดตราด </t>
  </si>
  <si>
    <t>KPI 5.1.3 ร้อยละของหน่วยบริการสุขภาพปฐมภูมิและเครือข่ายหน่วยบริการสุขภาพปฐมภูมิและรพ.สต.ทุกแห่งมีการประเมินตนเองตามเกณฑ์มาตรฐานบริการสุขภาพปฐมภูมิ</t>
  </si>
  <si>
    <t>A = จำนวน PCU/NPCU และรพ.สต.ที่มีการประเมินตนเองตามเกณฑ์คุณภาพและมาตรฐานในการให้บริการสุขภาพปฐมภูมิ</t>
  </si>
  <si>
    <t>B = จำนวน PCU/NPCU และรพ.สต.ทั้งหมด</t>
  </si>
  <si>
    <t>KPI 5.1.4 โรงพยาบาลทุกแห่งผ่านเกณฑ์การประเมินตามนโยบาย EMS (Environment, Modernization and Smart service) (สธ.53)</t>
  </si>
  <si>
    <t xml:space="preserve">      KPI 5.1.4.1 ร้อยละของสถานบริการสังกัดสำนักงานปลัดกระทรวง
ที่ผ่านเกณฑ์การประเมินขั้นพื้นฐาน (The must) (สธ.53.1)</t>
  </si>
  <si>
    <t>53.1.1</t>
  </si>
  <si>
    <t xml:space="preserve">            KPI 5.1.4.1.1 ร้อยละของสถานบริการ ระดับ รพท. 
ที่ผ่านเกณฑ์การประเมินฯ ขั้นพื้นฐาน (The must) (สธ.53.1.1)</t>
  </si>
  <si>
    <t>A = จำนวนสถานบริการ ระดับ รพศ./รพท ที่ผ่านเกณฑการประเมินฯขั้นพื้นฐาน (The must)</t>
  </si>
  <si>
    <t>B = จำนวนสถานบริการระดับ รพศ./รพท.</t>
  </si>
  <si>
    <t>53.1.2</t>
  </si>
  <si>
    <t xml:space="preserve">            KPI 5.1.4.1.2 ร้อยละของสถานบริการ ระดับ รพช. 
ผ่านเกณฑ์การประเมินฯ ขั้นพื้นฐาน (The must) (สธ.53.1.2)</t>
  </si>
  <si>
    <t>A = จำนวนสถานบริการ ระดับ รพช. ที่ผ่านเกณฑการประเมินฯขั้นพื้นฐาน (The must)</t>
  </si>
  <si>
    <t>B = จำนวนสถานบริการระดับ รพช</t>
  </si>
  <si>
    <t xml:space="preserve">     KPI 5.1.4.2 โรงพยาบาลทุกแห่งผ่านเกณฑ์การประเมินขั้นสูง (The Best) (สธ.53.2)</t>
  </si>
  <si>
    <t>A= จำนวนสถานบริการต้นแบบของจังหวัด ที่ผ่านเกณฑการประเมินขั้นสูง (The best)</t>
  </si>
  <si>
    <t>B = จำนวนโรงพยาบาลทั้งหมดในจังหวัดตราด</t>
  </si>
  <si>
    <t>KPI 5.1.5 ร้อยละผู้ป่วยในพระบรมราชานุเคราะห์ และพระราชานุเคราะห์ ได้รับการดูแลอย่างมีคุณภาพ (สธ.44)</t>
  </si>
  <si>
    <t xml:space="preserve">≥ร้อยละ 60 </t>
  </si>
  <si>
    <t>A = จำนวนผู้ป่วยฯ ที่ไดรับการรักษา และมีการรายงานผ่านโปรแกรมระบบติดตามผู้ป่วยในพระบรมราชานุเคราะห พระราชานุเคราะห์ และผู้ด้อยโอกาสในสังคม</t>
  </si>
  <si>
    <t>B = จำนวนผู้ป่วยในพระบรมราชานุเคราะห และพระราชานุเคราะห ทั้งหมด</t>
  </si>
  <si>
    <t>KPI 5.1.6 อัตราการเพิ่มขึ้นของจำนวนสถานประกอบการ 
ด้านการท่องเที่ยวเชิงสุขภาพ ที่ได้รับมาตรฐานตามที่กำหนด (สธ.45)</t>
  </si>
  <si>
    <t>ร้อยละ 10</t>
  </si>
  <si>
    <t>คบส./
แผนไทย/อวล.</t>
  </si>
  <si>
    <t>A = จำนวนสถานประกอบการด้านการท่องเที่ยวเชิงสุขภาพที่ได้รับมาตรฐานที่กำหนดปีงบประมาณ พ.ศ. 2566</t>
  </si>
  <si>
    <t>B = จำนวนสถานประกอบการด้านการท่องเที่ยวเชิงสุขภาพที่ได้รับมาตรฐานตามที่กำหนดปีงบประมาณ พ.ศ. 2565</t>
  </si>
  <si>
    <t>KPI 5.1.7 ร้อยละของโรงพยาบาลที่มีคลินิกผู้สูงอายุ</t>
  </si>
  <si>
    <t>ร้อยละ 70</t>
  </si>
  <si>
    <t>พคร./สส</t>
  </si>
  <si>
    <t>A = จำนวนโรงพยาบาลที่มีคลินิกผู้สูงอายุ</t>
  </si>
  <si>
    <t xml:space="preserve">B = จำนวนโรงพยาบาลชุมชนขึ้นไป (F3-A) ทั้งหมด </t>
  </si>
  <si>
    <t>KPI 5.1.8 ร้อยละของ รพ.ทุกแห่ง ปรับโฉม Smart Hospital / Smart ER/ Modernize OPD / มีการใช้พลังงานสะอาด</t>
  </si>
  <si>
    <t>ร้อยละ 80</t>
  </si>
  <si>
    <t>อวล./พคร/พยศ</t>
  </si>
  <si>
    <t>A = จำนวน โรงพยาบาล สังกัดสำนักงานปลัดกระทรวงสาธารณสุข มีการปรับโฉม SmartHospital (Smart ER/Modernize OPD/มีการใชพลังงานสะอาด)</t>
  </si>
  <si>
    <t>B = โรงพยาบาลในสังกัดสำนักงานปลัดกระทรวงสาธารณสุข ในจังหวัดตราด</t>
  </si>
  <si>
    <t>๖.๑ การจัดตั้งหน่วยบริการปฐมภูมิและเครือข่ายหน่วยบริการสุขภาพปฐมภูมิตามพรบ.ฯ(สธ.๑๙)</t>
  </si>
  <si>
    <t xml:space="preserve">KPI 6.1.1 จำนวนการจัดตั้งหน่วยบริการปฐมภูมิและเครือข่ายหน่วยบริการปฐมภูมิ ตามพระราชบัญญัติระบบสุขภาพปฐมภูมิ พ.ศ. 2562 (สธ.16) </t>
  </si>
  <si>
    <t>ร้อยละ 52</t>
  </si>
  <si>
    <t>A = จำนวนหน่วยบริการปฐมภูมิและเครือข่ายหน่วยบริการปฐมภูมิ ตามประกาศสำนักงานปลัดกระทรวงสาธารณสุข เรื่อง การขึ้นทะเบียนหน่วยบริการปฐมภูมิและเครือข่ายหน่วยบริการปฐมภูมิ</t>
  </si>
  <si>
    <t xml:space="preserve">KPI ๖.๑.๒ จำนวนประชาชนที่มีรายชื่ออยู่ในหน่วยบริการและเครือข่ายหน่วยบริการปฐมภูมิที่มีแพทย์เวชศาสคร์ครอบครัวหรือแพทย์ที่ผ่านการอบรมและคณะผู้ให้บริการสุขภาพปฐมภูมิ </t>
  </si>
  <si>
    <t>60% ของปชก.จังหวัดตราด</t>
  </si>
  <si>
    <t>A = จำนวนประชาชนที่มีรายชื่ออยู่ในหน่วยบริการปฐมภูมิและเครือข่ายหน่วยบริการปฐมภูมิได้รับการดูแลโดยแพทย์เวชศาสตร์ครอบครัวหรือแพทย์ที่ผ่านการอบรมและคณะผู้ให้บริการสุขภาพปฐมภูมิ</t>
  </si>
  <si>
    <t>KPI ๖.๑.๓  จำนวนประชาชนคนไทย มีหมอประจำตัว 3 คน*  (สธ.๑๗)</t>
  </si>
  <si>
    <t>ร้อยละ 57</t>
  </si>
  <si>
    <t>A = จำนวนประชาชนคนไทย มีหมอประจำตัว ๓ คน</t>
  </si>
  <si>
    <t>KPI 6.1.4 ร้อยละของผู้ป่วย กลุ่มเป้าหมายที่ได้รับการดูแลจาก อสม.หมอประจำบ้านมีคุณภาพชีวิตที่ดี</t>
  </si>
  <si>
    <t>na</t>
  </si>
  <si>
    <t>A = จำนวนผู้ป่วยกลุ่มเป้าหมายที่ได้รับการดูแลจาก อสม. หมอประจำบ้าน มีคุณภาพชีวิตที่ดี</t>
  </si>
  <si>
    <t>B = จำนวนผู้ป่วยกลุ่มเป้าหมาย</t>
  </si>
  <si>
    <t>7.1ร้อยละความสำเร็จการพัฒนาคุณภาพระบบบริการสาขาสูติ-นรีเวชกรรม/ศัลยกรรม/อายุรกรรม/กุมารเวชกรรม/จิตเวช/อื่นๆ</t>
  </si>
  <si>
    <t>KPI 7.1.1 ร้อยละของผู้ป่วยโรคซึมเศร้าเข้าถึงบริการสุขภาพจิต (สธ.27)</t>
  </si>
  <si>
    <t>A = จำนวนผู้ป่วยโรคซึมเศร้าที่เข้าถึงบริการสะสมตั้งแต่ปีงบประมาณ 2552 จนถึงปีประมาณ 2565 ที่มีภูมิลำเนาตามทะเบียนบ้านของจังหวัดที่รับผิดชอบในเขตสุขภาพ</t>
  </si>
  <si>
    <t>B = จำนวนผู้ป่วยโรคซึมเศร้าคาดประมาณของจังหวัดที่รับผิดชอบในเขตสุขภาพ จากความชุกที่ได้จากการสำรวจระบาดวิทยาโรคซึมเศร้าปี2551 โดยกรมสุขภาพจิต</t>
  </si>
  <si>
    <t xml:space="preserve">KPI 7.1.2 ร้อยละผู้ป่วยมะเร็ง 5 อันดับแรก ได้รับการรักษาภายในระยะเวลาที่กำหนด </t>
  </si>
  <si>
    <t>KPI 7.1.2.1 ร้อยละของผู้ป่วยที่ได้รับการรักษาด้วยการผ่าตัด ภายในระยะเวลา 4 สัปดาห์ (สธ.3๙.๑)</t>
  </si>
  <si>
    <t>≥ ร้อยละ 75</t>
  </si>
  <si>
    <t>A(S) = จำนวนผู้ป่วยที่แพทย์วางแผนการรักษาด้วยการผ่าตัดและได้รับการผ่าตัดรักษา ≤4 สัปดาห์ นับตามเกณฑ์ที่กำหนด</t>
  </si>
  <si>
    <t>B(S) = จำนวนผู้ป่วยที่ได้รับการผ่าตัดเพื่อรักษามะเร็งทั้งหมดในปีที่รายงาน</t>
  </si>
  <si>
    <t xml:space="preserve">KPI 7.1.2.2 ร้อยละของผู้ป่วยที่ได้รับการรักษาด้วยเคมีบำบัด ภายในระยะเวลา 6 สัปดาห์ </t>
  </si>
  <si>
    <t>A(C) = จำนวนผู้ป่วยที่แพทย์วางแผนการรักษาด้วยเคมีบำบัดและได้รับการรักษาด้วยเคมีบำบัด ≤ 6 สัปดาห์ นับตามเกณฑ์ที่กำหนด</t>
  </si>
  <si>
    <t>B(C) = จำนวนผู้ป่วยที่ได้รับเคมีบำบัดเพื่อรักษามะเร็งทั้งหมดในปีที่รายงาน</t>
  </si>
  <si>
    <t xml:space="preserve">KPI 7.1.2.3 ร้อยละของผู้ป่วยที่ได้รับการรักษาด้วยรังสีรักษา ภายในระยะเวลา 6 สัปดาห์ </t>
  </si>
  <si>
    <t>≥ ร้อยละ 60</t>
  </si>
  <si>
    <t>A(R) = จำนวนผู้ป่วยที่แพทย์วางแผนการรักษาด้วยรังสีรักษาและได้รับการรักษาด้วยรังสีรักษา ≤ 6 สัปดาห์ นับตามเกณฑ์ที่กำหนด</t>
  </si>
  <si>
    <t>B(R) = จำนวนผู้ป่วยที่ได้รับรังสีรักษาเพื่อรักษามะเร็งทั้งหมดในปีที่รายงาน</t>
  </si>
  <si>
    <t xml:space="preserve">KPI 7.1.3 ร้อยละของจำนวนผู้ป่วยมะเร็งรายใหม่ที่มีการส่งต่อข้อมูลผ่านโปรแกรม TCB Plus </t>
  </si>
  <si>
    <t>A= จำนวนผู้ป่วยมะเร็งรายใหม่ที่มีการส่งต่อข้อมูลผ่านโปรแกรม TCB Plus</t>
  </si>
  <si>
    <t>B= จำนวนผู้ป่วยมะเร็งรายใหม่ท้งหมด</t>
  </si>
  <si>
    <t>KPI 7.1.4  ร้อยละของจำนวนหน่วยบริการในระบบหลักประกันสุขภาพแห่งชาติที่มี Cancer Coordinator</t>
  </si>
  <si>
    <t>ร้อยละ ๑๐๐</t>
  </si>
  <si>
    <t>A=จำนวนหน่วยบริการในระบบหลักประกันสุขภาพแห่งชาติที่มี Cancer Coordinator</t>
  </si>
  <si>
    <t>B=จำนวนหน่วยบริการทั้งหมด</t>
  </si>
  <si>
    <t>KPI 7.1.5 ร้อยละของผู้ที่ได้รับการคัดกรองมะเร็ง (สธ.32)</t>
  </si>
  <si>
    <t>KPI 7.1.5.1 ร้อยละของผู้ที่ได้รับการคัดกรองมะเร็งปากมดลูก (สธ.32.1)</t>
  </si>
  <si>
    <t>A(C2) = จำนวนประชากรหญิงไทย อายุ 30-60 ป ที่ไดรับการคัดกรองมะเร็งปากมดลูก</t>
  </si>
  <si>
    <t>B(C1) = จำนวนประชากรหญิงไทย อายุ 30-60 ป (ตามเป้าหมายรายปี)</t>
  </si>
  <si>
    <t>KPI 7.1.5.2 ร้อยละของผู้ที่มีผลผิดปกติ (มะเร็งปากมดลูก) 
ได้รับการส่องกล้อง Colposcopy (สธ.32.2)</t>
  </si>
  <si>
    <t>A(CP2) = จำนวนประชากรกลุ่มเป้าหมายที่มีผลผิดปกติได้รับการส่องกล้อง Colposcopy</t>
  </si>
  <si>
    <t>B(CP1) = จำนวนประชากรหญิงไทย อายุ 30-60 ปที่มีผลการตรวจคัดกรองมะเร็งปากมดลูกผิดปกติ</t>
  </si>
  <si>
    <t>KPI 7.1.5.3 ร้อยละของผู้ที่ได้รับการคัดกรองมะเร็งลำไส้ใหญ่
และไส้ตรง (สธ.32.3)</t>
  </si>
  <si>
    <t>A(F2) = จำนวนประชากร อายุ 50-70 ปีที่ได้รับการคัดกรองมะเร็งลำไส้ใหญและไส้ตรง</t>
  </si>
  <si>
    <t>B(F1) = จำนวนประชากร อายุ 50-70 ป (ตามเป้าหมายรายป)
เป้าหมายรายป : ประมาณการจาก 10% ของประชากรอายุ 50-70 ป ทุกสิทธิการรักษา</t>
  </si>
  <si>
    <t>KPI 7.1.5.4 ร้อยละของผู้ที่มีผลผิดปกติ (มะเร็งลำไส้ใหญ่และไส้ผิดปกติ)
ได้รับการส่องกล้อง Colonoscopy (สธ.32.4)</t>
  </si>
  <si>
    <t>A(CL2) = จำนวนประชากรกลุ่มเป้าหมายที่มีผลผิดปกติไดรับการส่องกล้อง Colonoscopy</t>
  </si>
  <si>
    <t>B(CL1) = จำนวนประชากร อายุ 50-70 ป ที่มีผลการตรวจคัดกรองมะเร็งลำไส้ใหญและไส้ตรงผิดปกต</t>
  </si>
  <si>
    <t>KPI 7.1.6 ร้อยละของผู้ป่วย CKD ที่มีอัตราการลดลงของ eGFR&lt;5 ml/min/1.73m2/yr(สธ.33)</t>
  </si>
  <si>
    <t>A = จำนวนผู้ป่วยโรคไตเรื้อรัง Stage 3 – 4 สัญชาติไทยที่มารับบริการที่โรงพยาบาล ได้รับการตรวจ creatinine/มีผล eGFR ≥ 2 ค่า และค่าทั้งสองห่างกันไม่น้อยกว่า 3 เดือน โดยพิจารณาค่าของ eGFR ตั้งแต่ย้อนหลัง 1ปีงบประมาณและมีค่าเฉลี่ยการเปลี่ยนแปลง &lt; 5</t>
  </si>
  <si>
    <t>B = จำนวนผู้ป่วยโรคไตเรื้อรัง Stage 3 – 4 สัญชาติไทยที่มารับบริการที่โรงพยาบาลได้รับการตรวจ creatinine/มีผล eGFR ≥ 2 ค่า และค่าทั้งสองห่างกันไม่น้อยกว่า 3 เดือน โดยพิจารณาค่าของ eGFR ตั้งแต่ย้อนหลัง 1ปีงบประมาณ</t>
  </si>
  <si>
    <t>KPI 7.1.7 ร้อยละผู้ป่วยDM และ/หรือ HTที่ได้รับการค้นหาและคัดกรองโรคไตเรื้อรัง</t>
  </si>
  <si>
    <t>A :  จำนวนผู้ป่วย DM และ/หรือ HT ที่ไม่เคยได้รับการวินิจฉัยว่าเป็นโรคไตเรื้อรังในเขตรับผิดชอบ ที่ได้รับการตรวจคัดกรอง</t>
  </si>
  <si>
    <t xml:space="preserve">B : จำนวนผู้ป่วย DM และ/หรือ HT ที่ไม่เคยได้รับการวินิจฉัยว่าเป็นโรคไตเรื้อรัง </t>
  </si>
  <si>
    <t>KPI 7.1.8 ร้อยละผู้ป่วยต้อกระจกชนิดบอด(Blinding Cataract)ได้รับการผ่าตัดภายใน 30 วัน (สธ.34)</t>
  </si>
  <si>
    <t>≥ร้อยละ 85</t>
  </si>
  <si>
    <t>A = จำนวนผู้ป่วยต้อกระจกชนิดบอด (Blinding Cataract) ที่ได้รับการผ่าตัด ภายใน 30 วัน</t>
  </si>
  <si>
    <t>B = จำนวนผู้ป่วยต้อกระจกชนิดบอด (Blinding Cataract) ที่ได้รับการวินิจฉัย</t>
  </si>
  <si>
    <t>KPI 7.1.9 ร้อยละการคัดกรองสายตาผู้สูงอายุ</t>
  </si>
  <si>
    <t xml:space="preserve">≥ร้อยละ 75 </t>
  </si>
  <si>
    <t>A :  จำนวนผู้สูงอายุ60 ปีขึ้นไปได้รับการคัดกรองสายตา</t>
  </si>
  <si>
    <t>B : จำนวนผู้สูงอายุ60 ปีขึ้นไปทั้งหมด</t>
  </si>
  <si>
    <t>KPI 7.1.10 อัตราเสียชีวิตของผู้ป่วยวิกฤติฉุกเฉิน(triage level 1)ภายใน 24 ชม.ในโรงพยาบาลระดับ A, S, M1 (ทั้งที่ ER และ Admit) (สธ.๕๐)</t>
  </si>
  <si>
    <t>&lt;ร้อยละ 12</t>
  </si>
  <si>
    <t>A = จำนวนผู้เจ็บป่วยวิกฤตฉุกเฉิน (ทั้ง trauma และ non-trauma) ที่เสียชีวิต ภายใน 24 ชั่วโมง</t>
  </si>
  <si>
    <t>B = จำนวนผู้เจ็บป่วยวิกฤตฉุกเฉิน (ทั้ง trauma และ non-trauma) ทั้งหมด</t>
  </si>
  <si>
    <t>KPI 7.1.11 ร้อยละของประชากรเข้าถึงบริการการแพทย์ฉุกเฉิน</t>
  </si>
  <si>
    <t>≥ร้อยละ 26.5</t>
  </si>
  <si>
    <t>A = จำนวนครั้งของผู้ป่วยฉุกเฉินวิกฤตที่มาโดยระบบการแพทย์ฉุกเฉิน (EMS)</t>
  </si>
  <si>
    <t>ครั้ง</t>
  </si>
  <si>
    <t>B = จำนวนครั้งของผู้ป่วยฉุกเฉินวิกฤตทั้งหมดที่มารับบริการที่ห้องฉุกเฉิน (ER Visit)</t>
  </si>
  <si>
    <t>KPI 7.1.12 อัตราการเสียชีวิตในผู้ป่วยบาดเจ็บที่สมอง (tramatic brain 
injury mortality)</t>
  </si>
  <si>
    <t>น้อยกว่า
ร้อยละ 25</t>
  </si>
  <si>
    <t>A = จำนวนผู้ป่วยอุบัติเหตุทางสมอง ที่ไมสามารถทำตามสั่ง (S 06.0- S06.9) ที่มี motorscore M1-M5 ใน GCS และเสียชีวิต</t>
  </si>
  <si>
    <t>B = จำนวนผูปวยอุบัติเหตุทางสมอง ที่ไมสามารถทำตามสั่ง (S 06.0- S06.9) ที่มี motorscore M1-M5 ใน GCS ทั้งหมด</t>
  </si>
  <si>
    <t xml:space="preserve">KPI 7.1.12 ร้อยละของโรงพยาบาลทั่วไป ผ่านเกณฑ์ ER คุณภาพ </t>
  </si>
  <si>
    <t>&gt;ร้อยละ 80</t>
  </si>
  <si>
    <t>นับเมืองแห่งเดียว</t>
  </si>
  <si>
    <t>A = จำนวนโรงพยาบาลทั่วไปที่ผ่านเกณฑ์ประเมิน ER คุณภาพ</t>
  </si>
  <si>
    <t>B = จำนวนโรงพยาบาลทั่วไปทั้งหมด ในสังกัดสำนักงานปลัดกระทรวงสาธารณสุข</t>
  </si>
  <si>
    <t>KPI 7.1.13 อัตราตายทารกแรกเกิดอายุน้อยกว่าหรือเท่ากับ28 วัน (สธ.23)</t>
  </si>
  <si>
    <t>&lt; 3.6ต่อพันทารกเกิดมีชีพ</t>
  </si>
  <si>
    <t>สส.</t>
  </si>
  <si>
    <t>A = จำนวนทารกที่เสียชีวิต ≤ 28 วัน</t>
  </si>
  <si>
    <t>B = จำนวนทารกแรกเกิดมีชีพทั้งหมด</t>
  </si>
  <si>
    <t>KPI 7.1.14อัตราตายผู้ป่วยติดเชื้อในกระแสเลือดแบบรุนแรงชนิดCommunity-acquired(สธ.29)</t>
  </si>
  <si>
    <t>&lt; ร้อยละ 26</t>
  </si>
  <si>
    <t>A= จำนวนผู้ป่วยที่เสียชีวิต (dead) จากภาวะการติดเชื้อในกระแสเลือดแบบรุนแรงชนิด community-acquiredที่ลง ICD 10 รหัส R 65.1 และ R57.2 ใน Principle Diagnosis และ Comorbidity ไม่นับรวมที่ลงใน Post Admission Comorbidity (complication) และไม่นับรวมผู้ป่วย palliative (รหัส Z 51.5)</t>
  </si>
  <si>
    <t>B= จำนวนผู้ป่วยที่ปฏิเสธการรักษาเพื่อกลับไปเสียชีวิตที่บ้าน (against advise) จากภาวะการติดเชื้อในกระแสเลือดแบบรุนแรงชนิด community-acquiredที่ลง ICD 10 รหัส R 65.1 และ R57.2 ใน Principle Diagnosis และ Comorbidity ไม่นับรวมที่ลงใน Post Admission Comorbidity (complication) และไม่นับรวมผู้ป่วย palliative (รหัส Z 51.5)โดยมีสถานภาพการจ้าหน่าย (Discharge status) = 2 ปฏิเสธการรักษา, และวิธีการจำหน่าย (Discharge type) = 2 ดีขึ้น</t>
  </si>
  <si>
    <t xml:space="preserve">KPI 7.1.15 Refracture Rate น้อยกว่าร้อยละ 20 (ตัวชี้วัดในรพ.ที่ทำโครงการมาแล้ว1 ปี) (สธ. 30) </t>
  </si>
  <si>
    <t>&lt;ร้อยละ ๒๐</t>
  </si>
  <si>
    <t>A = จำนวนผู้ป่วยในโครงการ Re fracture Prevention ที่มีกระดูกหักซ้ำ</t>
  </si>
  <si>
    <t>B = จำนวนผู้ป่วยในโครงการ Re fracture Prevention ในระยะเวลา 1 ปี</t>
  </si>
  <si>
    <t>KPI 7.1.16 อัตราส่วนของจำนวนผู้บริจาคอวัยวะสมองตาย ที่ได้รับ
การผ่าตัดนำอวัยวะออก ต่อจำนวนผู้ป่วยเสียชีวิตในโรงพยาบาล 
(โรงพยาบาล A,S) (สธ.35)</t>
  </si>
  <si>
    <t>เพิ่มขึ้นร้อยละ 20</t>
  </si>
  <si>
    <t>A = จำนวนผู้บริจาคอวัยวะจากผู้ป่วยสมองตายที่ได้รับการผ่าตัดนำอวัยวะออก (actual donor) ปีงบประมาณ 2565</t>
  </si>
  <si>
    <t>B = จำนวนผู้ป่วยที่เสียชีวิตในโรงพยาบาลจากทุกสาเหตุ (hospital death) ปีงบประมาณ 2565</t>
  </si>
  <si>
    <t>KPI 7.1.17 ร้อยละของผู้ป่วยยาเสพติดเข้าสู่กระบวนการบำบัดรักษา ได้รับการดูแลอย่างมีคุณภาพต่อเนื่องจนถึงการติดตาม (Retention Rate) (สธ.36)</t>
  </si>
  <si>
    <t>ร้อยละ ๕๘</t>
  </si>
  <si>
    <t>A=จำนวนผู้ป่วยยาเสพติดเข้าสู่กระบวนการบำบัดรักษา ได้รับการดูแลอย่างมีคุณภาพต่อเนื่องจนถึงการติดตาม (Retention Rate)</t>
  </si>
  <si>
    <t>B=จำนวนผู้ป่วยยาเสพติตดที่เข้าสู่กระบวนการบำบัดรักษาทั้งหมด</t>
  </si>
  <si>
    <t>KPI 7.1.18 ร้อยละของผู้ป่วย Intermediate care* ได้รับการบริบาล
ฟื้นสภาพ และติดตามจนครบ ๖ เดือน หรือจน Barthel index = 20 ก่อนครบ 6 เดือน (สธ.37)</t>
  </si>
  <si>
    <t>≥ร้อยละ ๗0</t>
  </si>
  <si>
    <t xml:space="preserve">A=จำนวนผู้ป่วย Intermediate care * ได้รับการบริบาลฟื้นสภาพและติดตามจนครบ ๖ เดือน หรือจน Barthel index =๒๐ ก่อนครบ ๖ เดือน </t>
  </si>
  <si>
    <t>B=จำนวนผู้ป่วย Intermediate care ทั้งหมด</t>
  </si>
  <si>
    <t>KPI 7.1.19 ร้อยละการให้การดูแลตามแผนการดูแลล่วงหน้า 
(Advance Care Planning) ในผู้ป่วยประคับประคองอย่างมีคุณภาพ (สธ.24)</t>
  </si>
  <si>
    <t>A = จำนวนผู้ป่วยในและผู้ป่วยนอกในกลุ่มโรคที่กำหนด ที่ได้รับการวินิจฉัยระยะประคับประคอง (Z51.5) และ ได้รับการจัดทำ Advance Care Planning
ดึงข้อมูลจากฐานข้อมูลการวินิจฉัยโรคของโรงพยาบาล ตาม ICD 10 รหัส Z71.8 เฉพาะรายใหม่ของปีงบประมาณ ไม่นับรายครั้ง/ซ้ำ</t>
  </si>
  <si>
    <t>B = จำนวนผู้ป่วยในและผู้ป่วยนอกในกลุ่มโรคที่กำหนด ที่ได้รับการวินิจฉัยระยะประคับประคอง (Z51.5) ดึงข้อมูลจากฐานข้อมูลการวินิจฉัยโรคของโรงพยาบาล ตาม ICD 10 ที่กำหนดตาม service plan ที่เกี่ยวข้อง คือ ICD-10 C00-C96, D37-D48, I60-I69, F03, N18.5, J44, I50, K72, K70.4, K71.7, B20-B24(ยกเว้น B23.0, B23.1), R54 และผู้ป่วยอายุ 0-14 ปี (ที่วินิจฉัย Z515 ร่วมด้วย) เฉพาะรายใหม่ของปีงบประมาณ ไม่นับรายครั้ง/ซ้ำ</t>
  </si>
  <si>
    <t>KPI 7.1.20 ร้อยละของผู้ป่วยที่เข้ารับการผ่าตัดแบบ One Day Surgery
(สธ.38)</t>
  </si>
  <si>
    <t>&gt;ร้อยละ 20</t>
  </si>
  <si>
    <t>A = จำนวนผู้ป่วยในโรคที่ให้บริการและได้รับบริการผ่าตัด One Day Surgery สูงสุด</t>
  </si>
  <si>
    <t>B = จำนวนผู้ป่วยในโรคนั้นที่ได้รับบริการผ่าตัดทั้งหมด</t>
  </si>
  <si>
    <t xml:space="preserve">KPI 7.1.21 ร้อยละของการ Re-admit ภายใน 1 เดือน 
จากการผ่าตัดโรคต่างๆในโครงการ ODS/MIS ผ่านการผ่าตัดแผลเล็ก
(Minimally Invasive Surgery : MIS) </t>
  </si>
  <si>
    <t>&lt; ร้อยละ 5</t>
  </si>
  <si>
    <t>A=จำนวนผู้ป่วยที่มีการ Re-admit ภายใน 1 เดือน จากการผ่าตัดโรคนิ่วในถุงน้ำดีและหรือถุงน้ำดีอักเสบผ่านการผ่าตัดแผลเล็ก (Minimally Invasive Surgery : MIS)</t>
  </si>
  <si>
    <t>B=จำนวนผู้ป่วยที่เข้ารับการผ่าตัดโรคนิ่วในถุงน้ำดีและหรือถุงน้ำดีอักเสบ ผ่านการผ่าตัดแผลเล็ก (Minimally Invasive Surgery : MIS) ทั้งหมด</t>
  </si>
  <si>
    <t>KPI 8.1 อัตราตายของผู้ป่วยโรคหลอดเลือดสมอง และได้รับการรักษาใน Stroke Unit (สธ.19)</t>
  </si>
  <si>
    <t xml:space="preserve">     KPI 8.1.1 อัตราตายของผู้ป่วยโรคหลอดเลือดสมอง 
(Stroke : 160-169) (สธ.19.1) </t>
  </si>
  <si>
    <t>&lt; ร้อยละ 7</t>
  </si>
  <si>
    <t>A = จำนวนครั้งของการจำหน่ายสถานะตายของผู้ป่วยโรคหลอดเลือดสมอง
(Stroke :I60-I69) จากทุกหอผู้ป่วย</t>
  </si>
  <si>
    <t xml:space="preserve">B = จำนวนครั้งของการจำหน่ายของผู้ป่วยโรคหลอดเลือดสมองจากทุกหอผู้ป่วยในช่วงเวลาเดียวกัน (Stroke: I60-I69) </t>
  </si>
  <si>
    <t xml:space="preserve">     KPI 8.1.2 ร้อยละผู้ป่วยโรคหลอดเลือดสมอง (I60-I69) ที่มีอาการ
ไม่เกิน 72 ชั่วโมง ได้รับการรักษาใน Stroke Unit (สธ.19.2) </t>
  </si>
  <si>
    <t>&gt; ร้อยละ ๗๕</t>
  </si>
  <si>
    <t>A = จำนวนผู้ป่วยโรคหลอดเลือดสมอง (I60-I69) ที่มีอาการไม่เกิน 72 ชั่วโมง ได้รับการรักษาใน Stroke Unit</t>
  </si>
  <si>
    <t>B = จำนวนผู้ป่วยโรคหลอดเลือดสมอง (I60-I69) ที่มีอาการไม่เกิน 72 ชั่วโมง ได้รับการรักษาในช่วงเวลาเดียวกัน</t>
  </si>
  <si>
    <t>KPI 8.2 อัตราตายของผู้ป่วยโรคกล้ามเนื้อหัวใจตายเฉียบพลัน
ชนิด STEMI และการให้การรักษาตามมาตรฐานตามเวลาที่กำหนด (สธ.31)</t>
  </si>
  <si>
    <t xml:space="preserve">      KPI 8.2.1 อัตราตายของผู้ป่วยโรคกล้ามเนื้อหัวใจตายเฉียบพลัน
ชนิด STEMI (สธ.31.1) </t>
  </si>
  <si>
    <t>&lt; ร้อยละ 9</t>
  </si>
  <si>
    <t>A1 = จำนวนผู้ป่วยใน รหัส ICD10 -WHO – I21.0-I21.3 ที่เสียชีวิตในโรงพยาบาลทั้งหมด</t>
  </si>
  <si>
    <t>B2 = จำนวนผู้ป่วยใน รหัส ICD10 -WHO – I21.0-I21.3 ที่รับไว้รักษาในโรงพยาบาลทั้งหมด</t>
  </si>
  <si>
    <t xml:space="preserve">      KPI 8.2.2 ร้อยละของการให้การรักษาผู้ป่วย STEMI ได้ตามมาตรฐานเวลาที่กำหนด (สธ.31.2) </t>
  </si>
  <si>
    <t>A = จำนวนครั้งการรักษาที่สามารถให้ยาละลายลิ่มเลือดภายใน 30 นาที นับจากผู้ป่วยได้รับการวินิจฉัย STEMI (EKG diagnosis) เมื่อมาถึงโรงพยาบาล</t>
  </si>
  <si>
    <t>B= จำนวนผู้ป่วย STEMI ที่มาถึงโรงพยาบาลและได้รับยาละลายลิ่มเลือดทั้งหมด</t>
  </si>
  <si>
    <t>31.2.1</t>
  </si>
  <si>
    <t xml:space="preserve">           KPI 8.2.1 ร้อยละของผู้ป่วย STEMI ที่ได้รับยาละลายลิ่มเลือดได้
ตามมาตรฐานเวลาที่กำหนด (สธ.31.2.1) หรือ (สธ. 31.2.2)</t>
  </si>
  <si>
    <t>A = จำนวนครั้งการรักษาที่สามารถใหยาละลายลิ่มเลือดภายใน 30 นาที นับจากผู้ปวยไดรับการวินิจฉัย STEMI (EKG diagnosis) เมื่อมาถึงโรงพยาบาล</t>
  </si>
  <si>
    <t>B = จำนวนผู้ป่วย STEMI ที่มาถึงโรงพยาบาลและไดรับยาละลายลิ่มเลือดทั้งหมด</t>
  </si>
  <si>
    <t>31.2.2</t>
  </si>
  <si>
    <t xml:space="preserve">            KPI 8.2.2 ร้อยละของผู้ป่วยSTEMI ที่ได้รับการทำ Primary PCI
ได้ตามมาตรฐานเวลาที่กำหนด (สธ.31.2.2)</t>
  </si>
  <si>
    <t>A = จำนวนครั้งที่สามารถส่งต่อไปที่โรงพยาบาลที่ทำ PCI ได้ ให้ได้รับการทำ Primary PCI ภายใน 120 นาทีนับจากผู้ป่วยได้รับการวินิจฉัย STEMI (EKG diagnosis) เมื่อมาถึงโรงพยาบาล</t>
  </si>
  <si>
    <t>B = จำนวนผู้ป่วย STEMI ที่มาถึงโรงพยาบาลและได้รับการทำ Primary PCI ทั้งหมด</t>
  </si>
  <si>
    <t>KPI 8.3 ร้อยละผู้ป่วยโรคเบาหวานที่ควบคุมได้</t>
  </si>
  <si>
    <t>A : จำนวนผู้ป่วยเบาหวานในเขตรับผิดชอบที่ควบคุมระดับน้ำตาลในเลือดได้ดี</t>
  </si>
  <si>
    <t>B : จำนวนผู้ป่วยเบาหวานที่ขึ้นทะเบียนและมารับบริการทั้งหมด</t>
  </si>
  <si>
    <t>KPI 8.4 ร้อยละผู้ป่วยโรคความดันโลหิตสูงที่ควบคุมได้</t>
  </si>
  <si>
    <t>A :  จานวนผู้ป่วยโรคความดันโลหิตสูงในเขตรับผิดชอบ ที่มีระดับความดันโลหิตครั้งสุดท้าย ในปีงบประมาณควบคุมได้ดี</t>
  </si>
  <si>
    <t>B :  จานวนผู้ป่วยโรคความดันโลหิตสูงในเขตรับผิดชอบ</t>
  </si>
  <si>
    <t xml:space="preserve">KPI 9.1 ร้อยละของโรงพยาบาลที่ใช้ยาอย่างสมเหตุผล (RDU) </t>
  </si>
  <si>
    <t>KPI 9.1.1 โรงพยาบาลผ่านเกณฑ์ตัวชี้วัด RDU Hospital มากกว่าหรือเท่ากับ 10 ข้อ ใน 12 ข้อ</t>
  </si>
  <si>
    <t>≥ ร้อยละ 62</t>
  </si>
  <si>
    <t>A = โรงพยาบาลผ่านเกณฑ์ตัวชี้วัด RDU Hospital มากกว่าหรือเท่ากับ 10 ข้อ ใน 12 ข้อ</t>
  </si>
  <si>
    <t>KPI 9.1.2 จำนวนของ รพ.สต.ที่มีอัตราการใช้ยาปฏิชีวนะในโรค Respiratory Infection และ Acute Diarrhea น้อยกว่าหรือเท่ากับ 20 ทั้ง 2 โรค</t>
  </si>
  <si>
    <t>≥ ร้อยละ 32</t>
  </si>
  <si>
    <t>A = จำนวนของ รพ.สต.ที่มีอัตราการใช้ยาปฏิชีวนะในโรค Respiratory Infection และ Acute Diarrhea น้อยกว่าหรือเท่ากับ ๒๐ ทั้ง ๒ โรค</t>
  </si>
  <si>
    <t>B = จำนวนโรงพยาบาลส่งเสริมสุขภาพตำบล ในจังหวัดตราด</t>
  </si>
  <si>
    <t>KPI 9.1.3 ร้อยละของจังหวัดที่ผ่านตามเกณฑ์พัฒนาสู่จังหวัดใช้ยาอย่างสมเหตุผล (RDU province) ที่กำหนด (สธ.21)</t>
  </si>
  <si>
    <t xml:space="preserve">≥ ร้อยละ 50 </t>
  </si>
  <si>
    <t>A = จำนวนจังหวัดที่ขับเคลื่อนการพัฒนาสู่จังหวัดใช้ยาอย่างสมเหตุผล (RDU province) ตามเกณฑ์ที่กำหนด</t>
  </si>
  <si>
    <t>B = จำนวนจังหวัดทั้งหมด (อำเภอทั้งหมด)</t>
  </si>
  <si>
    <t xml:space="preserve">KPI 9.2 โรงพยาบาลที่มีการจัดการ AMR ผ่านระดับ intermediate ทั้ง 5 กลุ่มกิจกรรมสำคัญ </t>
  </si>
  <si>
    <t>A = โรงพยาบาลที่มีการจัดการ AMR ผ่านระดับ intermediate ทั้ง ๕ กลุ่มกิจกรรมสำคัญ</t>
  </si>
  <si>
    <t>B = จำนวนโรงพยาบาลทั่วไป</t>
  </si>
  <si>
    <t>KPI 9.3 อัตราการติดเชื้อดื้อยาในกระแสเลือด (สธ.22)</t>
  </si>
  <si>
    <t>ไม่เพิ่มขึ้นจากปี2564</t>
  </si>
  <si>
    <t>A = อัตราการติดเชื้อดื้อยาในกระแสเลือด รอบปีปฏิทิน 64</t>
  </si>
  <si>
    <t>B = อัตราการติดเชื้อดื้อยาในกระแสเลือด รอบปีปัจจุบัน</t>
  </si>
  <si>
    <t>10.1ร้อยละของหน่วยบริการสาธารณสุขที่มีการจัดบริการคลินิกกัญชาทางการแพทย์ แบบบูรณาการ</t>
  </si>
  <si>
    <t>KPI 10.1.1 ร้อยละของ รพ.สังกัด สป.สธ.ที่มีการจัดบริการคลินิกกัญชาทางการแพทย์ แบบบูรณาการ</t>
  </si>
  <si>
    <t>A1 = จำนวนคลินิกกัญชาทางการแพทย์แบบบูรณาการที่เปิดให้บริการในโรงพยาบาลสังกัดสำนักงานปลัดกระทรวงสาธารณสุข</t>
  </si>
  <si>
    <t>B1 = จำนวนโรงพยาบาลสังกัดสำนักงานปลัดกระทรวงสาธารณสุข</t>
  </si>
  <si>
    <t>KPI 10.2 ระดับความสำเร็จของการจัดบริการคลินิกกัญชา
ทางการแพทย์</t>
  </si>
  <si>
    <t>คบส./
แผนไทย</t>
  </si>
  <si>
    <t xml:space="preserve"> KPI 10.2.1 ร้อยละของผู้ป่วยที่มีการวินิจฉัยระยะประคับประคอง (Palliative care) ที่ได้รับการรักษาด้วยยากัญชาทางการแพทย์ (สธ.40.1)</t>
  </si>
  <si>
    <t>ร้อยละ 5</t>
  </si>
  <si>
    <t>A3 = จำนวนผู้ป่วยที่ได้รับการดูแลแบบประคับประคอง ที่ได้รับการรักษาด้วยยากัญชาทางการแพทย์</t>
  </si>
  <si>
    <t>B3 = จำนวนผู้ป่วยที่ได้รับการดูแลแบบประคับประคอง</t>
  </si>
  <si>
    <t xml:space="preserve">    KPI 10.2.2 ร้อยละของผู้ป่วยทั้งหมดที่ได้รับการรักษาด้วยยากัญชา
ทางการแพทย์ (สธ.40.2)</t>
  </si>
  <si>
    <t>เพิ่มขึ้น ร้อยละ 5</t>
  </si>
  <si>
    <t>A3 = จำนวนผู้ป่วยที่ได้รับการรักษาด้วยยากัญชาทางการแพทย์ ปีี 2566</t>
  </si>
  <si>
    <t>A3 = จำนวนผู้ป่วยที่ได้รับการรักษาด้วยยากัญชาทางการแพทย์ ปี2565</t>
  </si>
  <si>
    <t>10.3 ร้อยละความสำเร็จการดำเนินงานแพทย์แผนไทย และการแพทย์ทางเลือกในชุมชน เพื่อเชื่อมโยงสู่ระบบบริการ และการคุ้มครองภูมิปัญญาทางการแพทย์แผนไทย</t>
  </si>
  <si>
    <t xml:space="preserve">KPI 10.3.1 ร้อยละของผู้ป่วยนอกทั้งหมดที่ได้รับบริการตรวจ วินิจฉัย รักษาโรค และฟื้นฟูสภาพด้วยศาสตร์การแพทย์แผนไทยและการแพทย์ทางเลือก </t>
  </si>
  <si>
    <t>≥ร้อยละ 20.5</t>
  </si>
  <si>
    <t>แผนไทย</t>
  </si>
  <si>
    <t>A = จำนวนครั้งของการบริการการแพทย์แผนไทยและการแพทย์ทางเลือก รวมถึงกลุ่มกิจกรรมบริการบุคคล (กลุ่ม I บริการการแพทย์แผนไทยและการแพทย์ทางเลือกที่บ้าน)</t>
  </si>
  <si>
    <t>B = จำนวนครั้งของการบริการทั้งหมดของสถานบริการสาธารณสุขของรัฐ สังกัดกระทรวงสาธารณสุข</t>
  </si>
  <si>
    <t>KPI 10.3.2 ร้อยละของจำนวนผู้ป่วยที่มีการวินิจฉัยโรคหลอดเลือดสมอง
อัมพฤกษ์ อัมพาตระยะกลาง (Intermediate Care) ที่ได้รับการดูแล
ด้วยการแพทย์แผนไทยและการแพทย์ทางเลือก (Community base)</t>
  </si>
  <si>
    <t>ร้อยละ 3</t>
  </si>
  <si>
    <t>A = จำนวนผู้ป่วย IMC ที่ได้รับบริการแพทย์แผนไทยฯ (คน) ซึ่งไดรับการวินิจฉัยโรคหลอดเลือดสมอง ที่มีรหัส 3 ตัวหลักขึ้นต้นด้วย I60 ถึง I69 ในพื้นที่รับผิดชอบ
- ควบคู่กับ U61.0 ถึง U61.19 และให้หัตถการแผนไทย(100-77-00) ถึง (900-78-88)
- หรือควบคู่กับ U78.110 ถึง U78.117 และให้หัตถการแพทย์แผนจีน 9991801 หรือ 9991810 หรือ 9021801 หรือ 9991811 หรือ 9031801อย่างใดอย่างหนึ่ง</t>
  </si>
  <si>
    <t>B = จำนวนผู้ป่วย IMC ทั้งหมด (คน) ที่มีประวัติการวินิจฉัยโรคหลอดเลือดสมอง ที่มีรหัส 3 ตัวหลักขึ้นต้นด้วย I60 ถึง I69 ในพื้นที่รับผิดชอบ</t>
  </si>
  <si>
    <t>KPI 10.3.2 ร้อยละของประชาชนที่มารับบริการในระดับปฐมภูมิ
ได้รับการรักษาด้วยการแพทย์แผนไทยและการแพทย์ทางเลือก</t>
  </si>
  <si>
    <t>A = จำนวน (ครั้ง) ของการบริการการแพทย์แผนไทยและการแพทย์ทางเลือก
ในสถานบริการสาธารณสุขระดับปฐมภูมิที่มีรหัสประเภทหน่วยบริการ 03, 04, 08, 13, 18 โดยมีการวินิจฉัยรหัสกลุ่มโรคและอาการ ที่มีรหัส 3 หลักขึ้นต้นด้วย U50 ถึง U76 หรือ U78 ถึง U79 หรือสั่งจ่ายยาสมุนไพรเดี่ยว หรือยาสมุนไพรตำรับ ที่มีรหัสขึ้นต้นด้วย 41 หรือ 42 หรือการให้หัตถการแผนไทย (100-77-00 ถึง 999-78-88) หรือ
หัตถการส่งเสริมสุขภาพ (100-79-00 ถึง 999-79-99) หรือกิจกรรมบริการการแพทย์แผนไทยที่บ้าน (1I00 ถึง 1I081) หรือบริการการแพทยทางเลือกที่บ้าน (1I100 ถึง 1I183) อย่างใดอย่างหนึ่ง ทั้งนี้ หากมีการลงหัตถการ หรือจ่ายยาสมุนไพร มากกว่า 1 รายการ ก็จะนับเป็นการบริการ 1 ครั้ง (visit)</t>
  </si>
  <si>
    <t>B = จำนวน (ครั้ง) ของการบริการทั้งหมดในสถานบริการสาธารณสุขระดับปฐมภูมิที่มีรหัสประเภทหน่วยบริการ 03, 04, 08, 13, 18 โดยมีการวินิจฉัยรหัสกลุ่มโรคและอาการของแพทยแผนปัจจุบัน (ขึ้นต้นด้วย A ถึง Y)
หรือแพทยแผนไทย ที่มีรหัส 3 หลักขึ้นต้นด้วย U50 ถึง U76 หรือแพทยแผนจีน ที่มีรหัส 3 หลักขึ้นต้นด้วย U78 ถึง U79</t>
  </si>
  <si>
    <t>KPI 10.3.3 ร้อยละตำบลที่มีการพัฒนาชมรมผู้สูงอายุ
ด้านการแพทย์แผนไทย และแพทย์ทางเลือก</t>
  </si>
  <si>
    <t xml:space="preserve">A =ตำบลที่มีการพัฒนาชมรมผู้สูงอายุด้านการแพทย์แผนไทยและการแพทย์ทางเลือก </t>
  </si>
  <si>
    <t>B = ตำบลที่มีชมรมผู้สูงอายุ</t>
  </si>
  <si>
    <t>KPI 10.3.4 ร้อยละของหน่วยบริการที่มีแพทย์แผนไทยมีการใช้ 3ส 3อ 1น ในคลินิกโรคไม่ติดต่อ</t>
  </si>
  <si>
    <t>ร้อยละ100</t>
  </si>
  <si>
    <t>A = คลินิกโรคไม่ติดต่อในหน่วยบริการที่มีแพทย์แผนไทยมีการใช้3ส 3อ 1น</t>
  </si>
  <si>
    <t>B =  คลินิกโรคไม่ติดต่อในหน่วยบริการที่มีแพทย์แผนไทย</t>
  </si>
  <si>
    <t>KPI 10.2.4 ร้อยละของหน่วยบริการมีการสำรวจบุคลากรด้านการแพทย์แผนไทย ตาม พรบ.คุ้มครองและส่งเสริมภูมิปัญาการแพทย์แผนไทย</t>
  </si>
  <si>
    <t xml:space="preserve">ร้อยละ100
</t>
  </si>
  <si>
    <t>A = จำนวน โรงพยาบาล และ รพ.สต.ที่มีการสำรวจบุคลากรด้านการแพทย์แผนไทยตาม พรบ.คุ้มครองและส่งเสริมภูมิปัญญาการแพทย์แผนไทย</t>
  </si>
  <si>
    <t>B = จำนวน โรงพยาบาล และ รพ.สต.</t>
  </si>
  <si>
    <t xml:space="preserve">KPI 10.4 มูลค่าการใช้ยาสมุนไพรจังหวัดในเขตสุขภาพ  </t>
  </si>
  <si>
    <t>ร้อยละ 2</t>
  </si>
  <si>
    <t>A=มูลค่าการใช้ยาสมุนไพรทั้งหมด</t>
  </si>
  <si>
    <t>บาท</t>
  </si>
  <si>
    <t>B=มูลค่าค่าใช้จ่ายของผู้ป่วยทั้งหมด</t>
  </si>
  <si>
    <t>KPI 10.5 ร้อยละของหน่วยบริการที่มีการสำรวจถิ่นกำเนิดสมุนไพร</t>
  </si>
  <si>
    <t>A= จำนวน โรงพยาบาล และ รพ.สต.</t>
  </si>
  <si>
    <t>B= จำนวน โรงพยาบาล และ รพ.สต.ที่มีการสำรวจถิ่นกำเนิดสมุนไพร</t>
  </si>
  <si>
    <t>11.1 ร้อยละความพึงพอใจของผู้รับบริการ</t>
  </si>
  <si>
    <t>KPI 11.1.1 ร้อยละความพึงพอใจของผู้รับบริการต่อคุณภาพการบริการของรพ.</t>
  </si>
  <si>
    <t>A=ผลรวมคะแนนของผู้รับบริการที่ตอบแบบสอบถาม</t>
  </si>
  <si>
    <t>B=ผลรวมคะแนนเต็มของแบบสอบถามทั้งหมด</t>
  </si>
  <si>
    <t>KPI 11.1.2 ร้อยละความพึงพอใจของผู้รับบริการต่อการบริการของรพ.สต.</t>
  </si>
  <si>
    <t>≥ร้อยละ 87</t>
  </si>
  <si>
    <t>KPI 11.1.3 ร้อยละของสถานบริการที่มีการดำเนินงานสื่อสารเชิงรุก</t>
  </si>
  <si>
    <t>ไม่น้อยกว่า 
ร้อยละ 80</t>
  </si>
  <si>
    <t xml:space="preserve"> </t>
  </si>
  <si>
    <t>A=จำนวนสถานบริการที่มีการดำเนินงานสื่อสารเชิงรุก</t>
  </si>
  <si>
    <t>B =จำนวนสถานบริการในจังหวัดตราด (รพท รพช)</t>
  </si>
  <si>
    <t>12.1 ร้อยละของหน่วยงานมีการพัฒนานวัตกรรมด้านการแพทย์และสาธารณสุข</t>
  </si>
  <si>
    <t>KPI 12.1.1 จำนวนนวัตกรรมหรือเทคโนโลยีสุขภาพที่คิดค้นใหม่
หรือที่พัฒนาต่อยอด (สธ.59)</t>
  </si>
  <si>
    <t>≥ 15 เรื่อง</t>
  </si>
  <si>
    <t>พยศ/กลุ่มงาน</t>
  </si>
  <si>
    <t>KPI 12.1.3 ร้อยละของอำเภอมีนวัตกรรมหรือเทคโนโลยีสุขภาพที่คิดค้นใหม่หรือที่พัฒนาต่อยอด อย่างน้อย 1 รายการ</t>
  </si>
  <si>
    <t>พยศ</t>
  </si>
  <si>
    <t>A=จำนวนอำเภอมีนวัตกรรมหรือเทคโนโลยีสุขภาพที่คิดค้นใหม่หรือที่พัฒนาต่อยอดอย่างน้อย ๑ รายการ</t>
  </si>
  <si>
    <t xml:space="preserve">B=จำนวนอำเภอ </t>
  </si>
  <si>
    <r>
      <t>ประเด็นการพัฒนาที่ 3</t>
    </r>
    <r>
      <rPr>
        <sz val="20"/>
        <color theme="1"/>
        <rFont val="TH SarabunPSK"/>
        <family val="2"/>
      </rPr>
      <t xml:space="preserve"> พัฒนาระบบสุขภาพและการคุ้มครองผู้บริโภคในพื้นที่พิเศษ</t>
    </r>
  </si>
  <si>
    <r>
      <t xml:space="preserve">เป้าหมาย  </t>
    </r>
    <r>
      <rPr>
        <sz val="20"/>
        <color theme="1"/>
        <rFont val="TH SarabunPSK"/>
        <family val="2"/>
      </rPr>
      <t>ประชาชนในพื้นที่พิเศษมีสุขภาพดีภายใต้ระบบสาธารณสุขที่เข้มแข็ง โดยความร่วมมือภายในและระหว่างประเทศด้านสาธารณสุข</t>
    </r>
  </si>
  <si>
    <t>13.1 ร้อยละความสำเร็จในการบริหารจัดการระบบงานสาธารณสุขในพื้นที่พิเศษ</t>
  </si>
  <si>
    <t>KPI 13.1.1 โรงพยาบาลเป้าหมายผ่านการประเมินตามเกณฑ์ SIM ของ กบรส.</t>
  </si>
  <si>
    <t>ม.กก.กช.</t>
  </si>
  <si>
    <t>A=จำนวนโรงพยาบาลผ่านการประเมินตามเกณฑ์ SIM ของ กบรส.</t>
  </si>
  <si>
    <t>B=จำนวนโรงพยาบาลเป้าหมาย</t>
  </si>
  <si>
    <t xml:space="preserve">KPI 13.1.2 ร้อยละของหน่วยบริการกลุ่มเป้าหมายมีมาตรฐานการบริการสุขภาพนักท่องเที่ยวในพื้นที่เกาะตามที่กำหนด </t>
  </si>
  <si>
    <t xml:space="preserve">ร้อยละ 100 </t>
  </si>
  <si>
    <t>เกาะกูด,เกาะช้าง</t>
  </si>
  <si>
    <t>A = จำนวนหน่วยบริการกลุ่มเป้าหมายที่มีมาตรฐานการบริการสุขภาพนักท่องเที่ยวในพื้นที่เกาะตามที่กำหนด</t>
  </si>
  <si>
    <t>B = จำนวนหน่วยบริการกลุ่มเป้าหมายในพื้นที่เกาะ</t>
  </si>
  <si>
    <t>KPI 13.1.3  ร้อยละแรงงานต่างด้าวมีหลักประกันสุขภาพ</t>
  </si>
  <si>
    <t>≥ ร้อยละ 90</t>
  </si>
  <si>
    <t xml:space="preserve">A = จำนวนแรงงานต่างด้าวที่ทำประกันสุขภาพแรงงานต่างด้าวของกระทรวงสาธารณสุข ในระยะเวลาที่กำหนด </t>
  </si>
  <si>
    <t>B = จำนวนแรงงานต่างด้าวทั้งหมดที่ได้รับการตรวจสุขภาพที่โรงพยาบาลและมี ผลการตรวจสุขภาพ ผ่าน</t>
  </si>
  <si>
    <t>KPI 13.1.4 ร้อยละโรงพยาบาลมีระบบการบริหารจัดการค่าบริการทางการแพทย์</t>
  </si>
  <si>
    <t>A = จำนวนโรงพยาบาลที่มีผลการประเมินค่าคะแนนตั้งแต่ 4 ขึ้นไป</t>
  </si>
  <si>
    <t>B = จำนวนโรงพยาบาลทั้งหมด</t>
  </si>
  <si>
    <t>14.1 ร้อยละความสำเร็จในการดำเนินกิจกรรมสาธารณสุขระหว่างประเทศและชายแดน</t>
  </si>
  <si>
    <t>KPI 14.1.1 ร้อยละของกิจกรรมสาธารณสุขชายแดนในประเทศที่ดำเนินการได้ตามแผน</t>
  </si>
  <si>
    <t xml:space="preserve">ร้อยละ 70 </t>
  </si>
  <si>
    <t>ม.คล.บร</t>
  </si>
  <si>
    <t>A = จำนวนกิจกรรมที่ดำเนินได้ตามแผนงานสาธารณสุขชายแดน</t>
  </si>
  <si>
    <t>กิจกรรม</t>
  </si>
  <si>
    <t>B = จำนวนกิจกรรมตามแผนงานสาธารณสุขชายแดน</t>
  </si>
  <si>
    <t>KPI 14.1.๒ ร้อยละของฉลากผลิตภัณฑ์สุขภาพชายแดนที่ได้รับการสุ่มตรวจมีความถูกต้อง</t>
  </si>
  <si>
    <t>ร้อยละ 50</t>
  </si>
  <si>
    <t>คล</t>
  </si>
  <si>
    <t>A = จำนวนฉลากผลิตภัณฑ์สุขภาพชายแดนที่ได้รับการสุ่มตรวจมีความถูกต้อง</t>
  </si>
  <si>
    <t>ฉลาก</t>
  </si>
  <si>
    <t>B = จำนวนฉลากผลิตภัณฑ์สุขภาพชายแดนที่ได้รับการสุ่มตรวจทั้งหมด</t>
  </si>
  <si>
    <t>KPI 14.1.3ร้อยละของกิจกรรมระหว่างประเทศด้านการบริหารจัดการที่ดำเนินการได้ตามเป้าหมาย</t>
  </si>
  <si>
    <t>A = จำนวนกิจกรรมด้านบริหารจัดการ ที่ดำเนินได้ตามแผนงานความร่วมมือเพื่อพัฒนาความร่วมมือไทย-กัมพูชา สาขาสาธารณสุข ปี 2565</t>
  </si>
  <si>
    <t>B = จำนวนกิจกรรมด้านบริหารจัดการ ตามแผนงานความร่วมมือเพื่อพัฒนาความร่วมมือไทย-กัมพูชา สาขาสาธารณสุข ปี 2565</t>
  </si>
  <si>
    <t>KPI 14.1.4 ร้อยละของกิจกรรมระหว่างประเทศด้านการควบคุมโรคที่ดำเนินการได้ตามเป้าหมาย (เฉพาะจังหวัด-อำเภอเป้าหมาย)</t>
  </si>
  <si>
    <t>A = จำนวนกิจกรรมด้านการควบคุมโรค ที่ดำเนินได้ตามแผนงานความร่วมมือเพื่อพัฒนาความร่วมมือไทย-กัมพูชา สาขาสาธารณสุข ปี 2565</t>
  </si>
  <si>
    <t>B = จำนวนกิจกรรมด้านการควบคุมโรค ตามแผนงานความร่วมมือเพื่อพัฒนาความร่วมมือไทย-กัมพูชา สาขาสาธารณสุข ปี 2565</t>
  </si>
  <si>
    <t>KPI 14.1.5 ร้อยละของกิจกรรมระหว่างประเทศด้านการรักษาพยาบาลและการส่งต่อที่ดำเนินการได้ตามเป้าหมาย (เฉพาะจังหวัดและอำเภอเป้าหมาย)</t>
  </si>
  <si>
    <t>ม.คล.</t>
  </si>
  <si>
    <t>A = จำนวนกิจกรรมด้านการรักษาพยาบาลและการส่งต่อ ที่ดำเนินได้ตามแผนงานความร่วมมือเพื่อพัฒนาความร่วมมือไทย-กัมพูชา สาขาสาธารณสุข ปี 2565</t>
  </si>
  <si>
    <t>B = จำนวนกิจกรรมด้านการรักษาพยาบาลและการส่งต่อ ตามแผนงานความร่วมมือเพื่อพัฒนาความร่วมมือไทย-กัมพูชา สาขาสาธารณสุข ปี 2565</t>
  </si>
  <si>
    <t xml:space="preserve">KPI 14.1.6 ร้อยละสถานบริการสาธารณสุขในพื้นที่ชายแดน ผ่านเกณฑ์ Friendly Service </t>
  </si>
  <si>
    <t>คล.บร</t>
  </si>
  <si>
    <t>A = จำนวนโรงพยาบาลเป้าหมายที่ผ่านเกณฑ์ Friendly Service</t>
  </si>
  <si>
    <t>B = จำนวนโรงพยาบาลเป้าหมาย</t>
  </si>
  <si>
    <r>
      <t>ประเด็นการพัฒนาที่ 4</t>
    </r>
    <r>
      <rPr>
        <sz val="20"/>
        <color theme="1"/>
        <rFont val="TH SarabunPSK"/>
        <family val="2"/>
      </rPr>
      <t xml:space="preserve"> พัฒนาคุณภาพระบบบริหารจัดการโดยยึดหลักธรรมาภิบาล</t>
    </r>
  </si>
  <si>
    <r>
      <t>เป้าหมาย</t>
    </r>
    <r>
      <rPr>
        <sz val="20"/>
        <color theme="1"/>
        <rFont val="TH SarabunPSK"/>
        <family val="2"/>
      </rPr>
      <t xml:space="preserve"> การบริหารจัดการระบบสนับสนุนทางสุขภาพอย่างมีธรรมาภิบาล ทันสมัย มีคุณภาพ และเป็นองค์กรคุณธรรมที่มีความสุขครบ 4 ด้าน</t>
    </r>
  </si>
  <si>
    <t>15.1 ร้อยละความสำเร็จการบริหารงานสาธารณสุขตามหลักธรรมาภิบาล</t>
  </si>
  <si>
    <t>KPI 15.1.1 ร้อยละของหน่วยงานในสังกัดสำนักงานปลัดกระทรวงสาธารณสุขผ่านเกณฑ์การประเมิน ITA (สธ.49)</t>
  </si>
  <si>
    <t>≥ร้อยละ 92</t>
  </si>
  <si>
    <t>กฎหมาย</t>
  </si>
  <si>
    <t>A= จำนวนหน่วยงานที่ผ่านเกณฑ์การประเมินตนเองตามแบบวัดการเปิดเผยข้อมูลสาธารณะ (MOIT) ผ่านเกณฑ์ร้อยละ 92 (ใน 1 ปี)</t>
  </si>
  <si>
    <t>B = จำนวนหน่วยงานทั้งหมดที่เข้ารับการประเมิน MOIT</t>
  </si>
  <si>
    <t>KPI 15.1.2 ร้อยละของส่วนราชการและหน่วยงานสังกัดกระทรวงสาธารณสุขผ่านเกณฑ์การตรวจสอบและประเมินผลระบบการควบคุมภายใน (สธ.50)</t>
  </si>
  <si>
    <t>ร้อยละ 82</t>
  </si>
  <si>
    <t xml:space="preserve">ทุกอำเภอ
</t>
  </si>
  <si>
    <t>บริหาร</t>
  </si>
  <si>
    <t>A = จำนวนส่วนราชการและหน่วยงานสังกัดกระทรวงสาธารณสุขที่ผ่านเกณฑ์การประเมิน ตั้งแต่ร้อยละ 80 หรือ 4 คะแนนขึ้นไป</t>
  </si>
  <si>
    <t>B =จำนวนส่วนราชการและหน่วยงานสังกัดกระทรวงสาธารณสุขที่ได้รับการประเมิน และจัดส่งรายงานผลการประเมินให้กลุ่มตรวจสอบภายในระดับกระทรวง ภายในระยะเวลาที่กำหนด</t>
  </si>
  <si>
    <t>KPI 15.1.3 ร้อยละของหน่วยงานผ่านเกณฑ์องค์กรคุณธรรม (สสจ./สสอ./รพ.)</t>
  </si>
  <si>
    <t>A=หน่วยงานที่ผ่านเกณฑ์องค์กรคุณธรรม</t>
  </si>
  <si>
    <t>B=หน่วยงานทั้งหมด</t>
  </si>
  <si>
    <t>15.2 ร้อยละความสำเร็จในการขับเคลื่อนแผนปฏิบัติราชการที่มีประสิทธิภาพ</t>
  </si>
  <si>
    <t xml:space="preserve">KPI 15.2.1 ร้อยละการขับเคลื่อนกิจกรรมได้ตามแผน </t>
  </si>
  <si>
    <t>ร้อยละ 90</t>
  </si>
  <si>
    <t>A = จำนวนกิจกรรมที่ดำเนินการได้ตามแผนปฏิบัติการด้านสุขภาพ ปี 2565 ของ คปสอ. ในช่วงเวลาที่กำหนด</t>
  </si>
  <si>
    <t>B = จำนวนกิจกรรมตามแผนปฏิบัติการด้านสุขภาพ ปี 2566 ของ คปสอ. ในช่วงเวลาที่กำหนด</t>
  </si>
  <si>
    <t>KPI 15.2.2 ร้อยลกจ่ายงบปะการเบิระมาณได้ตามแผน</t>
  </si>
  <si>
    <t>A = จำนวนงบประมาณที่สามารถเบิกจ่ายหรือก่อหนี้ผูกพันได้ตามแผนปฏิบัติการด้านสุขภาพ ปี 2565 ของ คปสอ. ในช่วงเวลาที่กำหนด</t>
  </si>
  <si>
    <t>B = จำนวนงบประมาณของกิจกรรมตามแผนปฏิบัติการด้านสุขภาพ ปี 2565 ของ คปสอ. ในช่วงเวลาที่กำหนด</t>
  </si>
  <si>
    <t>15.3 ร้อยละการผ่านเกณฑ์ประเมิน PMQA ของระบบบริหารงานสาธารณสุข</t>
  </si>
  <si>
    <t>KPI 15.3.1 ร้อยละความสำเร็จของส่วนราชการในสังกัดสำนักงานปลัดกระทรวงสาธารณสุขที่ดำเนินการพัฒนาคุณภาพการบริหารจัดการภาครัฐ (PMQA) ผ่านการประเมินตามเกณฑ์ที่กำหนด (สธ.51)</t>
  </si>
  <si>
    <t>A = จำนวนสำนักงานสาธารณสุขจังหวัดที่ดำเนินการพัฒนาคุณภาพการบริหารจัดการภาครัฐผ่านเกณฑ์ที่กำหนด</t>
  </si>
  <si>
    <t xml:space="preserve">B = จำนวนสำนักงานสาธารณสุขจังหวัด </t>
  </si>
  <si>
    <t xml:space="preserve">KPI 15.3.2 ร้อยละความสำเร็จของส่วนราชการในสังกัดสำนักงานปลัดกระทรวงสาธารณสุขที่ดำเนินการพัฒนาคุณภาพการบริหารจัดการภาครัฐผ่านเกณฑ์ที่กำหนด (สสอ.) </t>
  </si>
  <si>
    <t>A = จำนวนสำนักงานสาธารณสุขอำเภอที่ดำเนินการพัฒนาคุณภาพการบริหารจัดการภาครัฐผ่านเกณฑ์ที่กำหนด</t>
  </si>
  <si>
    <t>B = จำนวนสำนักงานสาธารณสุขอำเภอ</t>
  </si>
  <si>
    <t>16.1  ร้อยละความสำเร็จการบริหารจัดการทรัพยากรบุคคล</t>
  </si>
  <si>
    <t>KPI 16.1.1 ร้อยละของการบริหารจัดการกำลังคนที่มีประสิทธิภาพ (สธ.47)</t>
  </si>
  <si>
    <t>ตำแหน่งว่างคงเหลือไม่เกินร้อยละ 4(≥ 9 เขตสุขภาพผ่านเกณฑ์)</t>
  </si>
  <si>
    <t>ทรัพย์</t>
  </si>
  <si>
    <t>A = จำนวนตำแหน่งว่างเป้าหมายทั้งหมด (ข้าราชการ + พนักงานราชการ) ณ วันที่รายงานผล</t>
  </si>
  <si>
    <t xml:space="preserve">ตำแหน่ง </t>
  </si>
  <si>
    <t>B = จำนวนตำแหน่งทั้งหมด (ข้าราชการ + พนักงานราชการ) ณ วันที่ 1 ต.ค. 64</t>
  </si>
  <si>
    <t xml:space="preserve">KPI 16.1.2 ร้อยละของบุคลากรที่มีความพร้อมรองรับการเข้าสู่ตำแหน่งที่สูงขึ้น ได้รับการพัฒนา </t>
  </si>
  <si>
    <t>≥ ร้อยละ 80</t>
  </si>
  <si>
    <t>A = จำนวนบุคลากรที่ผ่านการพัฒนาเพื่อรองรับการเข้าสู่ตำแหน่งที่สูงขึ้น ณ วันที่รายงานผล</t>
  </si>
  <si>
    <t>B = จำนวนของบุคลากรที่ต้องได้รับการพัฒนา ณ วันที่รายงานผล</t>
  </si>
  <si>
    <t>KPI 16.1.3 หน่วยงานที่เป็นองค์กรแห่งความสุขที่มีคุณภาพ (สธ.48)</t>
  </si>
  <si>
    <t>KPI 16.1.3.1 หน่วยงานที่เป็นองค์กรแห่งความสุขที่มีคุณภาพระดับจังหวัด</t>
  </si>
  <si>
    <t>2 แห่ง</t>
  </si>
  <si>
    <t>KPI 16.1.4 ร้อยละของบุคลากรในหน่วยงานมีการประเมินความสุขของคนทำงาน</t>
  </si>
  <si>
    <t>≥ ร้อยละ 70</t>
  </si>
  <si>
    <t>A1 = จำนวนบุคลากรในหน่วยงานที่ทำการประเมินความสุขครบถ้วน</t>
  </si>
  <si>
    <t>B1 = จำนวนบุคลากรทั้งหมดในหน่วยงาน</t>
  </si>
  <si>
    <t xml:space="preserve">เทศบาลตําบลน้ำเชี่ยว 	2	0	2	2	0	0	2
อบต.บางปด	8	4	12	0	12	0	12
</t>
  </si>
  <si>
    <t xml:space="preserve">KPI 17.1.1 ความแตกต่างการใช้สิทธิ เมื่อไปใช้บริการผู้ป่วยในของผู้มีสิทธิในระบบหลักประกันสุขภาพถ้วนหน้า (compliance rate) (สธ.56) </t>
  </si>
  <si>
    <t>≤ 112,800ครั้ง</t>
  </si>
  <si>
    <t>KPI 17.1.3 ร้อยละของหน่วยบริการที่ประสบภาวะวิกฤตทางการเงิน (สธ.58)</t>
  </si>
  <si>
    <t xml:space="preserve">      KPI 17.1.3.1 ร้อยละของหน่วยบริการที่ประสบภาวะวิกฤตทางการเงิน ระดับ 7 (สธ.58.1)</t>
  </si>
  <si>
    <t>≤ ร้อยละ 2</t>
  </si>
  <si>
    <t>A = จำนวนหน่วยบริการสังกัดสำนักงานปลัดกระทรวงสาธารณสุข ที่ประสบภาวะวิกฤตทางการเงิน ระดับ 7</t>
  </si>
  <si>
    <t>B = จำนวนหน่วยบริการสังกัดสำนักงานปลัดกระทรวงสาธารณสุขทั้งหมด (หน่วยบริการที่จัดส่งรายงานงบทดลอง)</t>
  </si>
  <si>
    <t xml:space="preserve">      KPI 17.1.3.2 ร้อยละของหน่วยบริการที่ประสบภาวะวิกฤตทางการเงิน ระดับ 6 (สธ.58.2)</t>
  </si>
  <si>
    <t>≤ ร้อยละ 4</t>
  </si>
  <si>
    <t>A = จำนวนหน่วยบริการสังกัดสำนักงานปลัดกระทรวงสาธารณสุข ที่ประสบภาวะวิกฤตทางการเงิน ระดับ 6</t>
  </si>
  <si>
    <t xml:space="preserve">KPI 17.1.4 ร้อยละความสำเร็จการบริหารจัดการการเงินการคลังหน่วยบริการ    </t>
  </si>
  <si>
    <t xml:space="preserve">A = ค่าคะแนนรวม PI 1 – PI 5 ที่ประเมินได้ </t>
  </si>
  <si>
    <t>B = คะแนนเต็ม</t>
  </si>
  <si>
    <t>KPI 17.1.5 ร้อยละความสำเร็จการเสริมสร้างรายได้แก่หน่วยบริการ</t>
  </si>
  <si>
    <t>A = จำนวนหน่วยบริการที่มีค่าคะแนนการประเมิน PI 1-5 ไม่น้อยกว่าร้อยละ ๗๐</t>
  </si>
  <si>
    <t>B = จำนวนหน่วยบริการทั้งหมด</t>
  </si>
  <si>
    <t>KPI 17.1.6  ร้อยละความสำเร็จการเฝ้าระวังควบคุมค่าใช้จ่าย</t>
  </si>
  <si>
    <t>A = จำนวนหน่วยบริการที่มีผลต่างของค่าใช้จ่ายสูงกว่าแผนได้ไม่เกินร้อยละ  5</t>
  </si>
  <si>
    <t>KPI 17.1.7 มูลค่าการจัดซื้อยาและเวชภัณฑ์มิใช่ยาร่วมระดับจังหวัด</t>
  </si>
  <si>
    <t>≥ ร้อยละ 30</t>
  </si>
  <si>
    <t>A = มูลค่าการจัดซื้อร่วมยาและเวชภัณฑ์ที่มิใช่ยาแต่ละประเภทของโรงพยาบาลในจังหวัดตราด ที่สังกัดกระทรวงสาธารณสุข</t>
  </si>
  <si>
    <t>B = มูลค่าการจัดซื้อทั้งหมดของยาและเวชภัณฑ์ที่มิใช่ยาแต่ละประเภทของโรงพยาบาลในจังหวัดตราดที่สังกัดกระทรวงสาธารณสุข</t>
  </si>
  <si>
    <t>18.1 ร้อยละของหน่วยงานมีการนำเทคโนโลยีดิจิตอลมาใช้ในระบบงานสาธารณสุข</t>
  </si>
  <si>
    <t>KPI 18.1.1 ร้อยละของโรงพยาบาลมีการนำเทคโนโลยีดิจิทัลมาใช้ในระบบงานบริการ ตามเกณฑ์Smart Hospital</t>
  </si>
  <si>
    <t>A  = จำนวนรพ.ที่ผ่านเกณฑ์มีการนำเทคโนโลยีดิจิตอลมาใช้ในระบบงานบริการ ตามเกณฑ์ Smart Hospital</t>
  </si>
  <si>
    <t>B  = จำนวนรพ.ทั้งหมด</t>
  </si>
  <si>
    <t>KPI 18.1.2 ร้อยละของหน่วยงาน (สสจ. รพ. สสอ.) มีการนำ
ระบบดิจิทัลมาใช้ในภารกิจสนับสนุน (Smart Office) 
 - รพ.สต./สสอ. อย่างน้อย 1 เรื่อง (ระบบสารบรรณอิเล็คทรอนิคส์
 - รพ. อย่างน้อย 2 เรื่อง</t>
  </si>
  <si>
    <t>A  = จำนวนหน่วยงานที่ผ่านเกณฑ์มีการนำระบบดิจิทัลมาใช้ ในภารกิจสนับสนุน (Smart Office)</t>
  </si>
  <si>
    <t>B  = จำนวนหน่วยงานทั้งหมด</t>
  </si>
  <si>
    <t>KPI 18.1.3 ร้อยละของโรงพยาบาลที่มีบริการรับยาที่ร้านยา โดยใบสั่งยาอิเล็กทรอนิกส์ (e-prescription)(สธ.๗0)</t>
  </si>
  <si>
    <t>≥ร้อยละ ๑๓</t>
  </si>
  <si>
    <t>A=จำนวนโรงพยาบาลที่มีบริการรับยาที่ร้านยา โดยใบสั่งยาอิเล็กทรอนิกส์  (e-prescription)</t>
  </si>
  <si>
    <t>B=จำนวนโรงพยาบาลทั้งหมด</t>
  </si>
  <si>
    <t>18.2 ร้อยละความสำเร็จการพัฒนาระบบข้อมูลสารสนเทศให้มีคุณภาพ</t>
  </si>
  <si>
    <t>KPI 18.2.1  ร้อยละของหน่วยบริการผ่านเกณฑ์คุณภาพการบันทึกเวชระเบียนและการให้รหัสโรค ผู้ป่วยนอก</t>
  </si>
  <si>
    <r>
      <rPr>
        <sz val="14"/>
        <color theme="1"/>
        <rFont val="TH SarabunPSK"/>
        <family val="2"/>
      </rPr>
      <t>A =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จำนวนหน่วยบริการที่ผ่านเกณฑ์คุณภาพ  ≥ ร้อยละ  80  ทั้ง 2 เรื่อง(เรื่องการบันทึกเวชระเบียน และ การให้รหัสโรค ผู้ป่วยนอก)</t>
    </r>
  </si>
  <si>
    <t>B = จำนวนหน่วยบริการผู้ป่วยนอกทั้งหมด</t>
  </si>
  <si>
    <t>KPI 18.2.2  ร้อยละของหน่วยบริการผ่านเกณฑ์คุณภาพการบันทึกเวชระเบียนและการให้รหัสโรค ผู้ป่วยใน</t>
  </si>
  <si>
    <r>
      <rPr>
        <sz val="14"/>
        <color theme="1"/>
        <rFont val="TH SarabunPSK"/>
        <family val="2"/>
      </rPr>
      <t>A =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จำนวนหน่วยบริการที่ผ่านเกณฑ์คุณภาพ  ≥ ร้อยละ  80  ทั้ง 2 เรื่อง(เรื่องการบันทึกเวชระเบียน และ การให้รหัสโรค ผู้ป่วยใน)</t>
    </r>
  </si>
  <si>
    <t>B = จำนวนหน่วยบริการผู้ป่วยในทั้งหมด</t>
  </si>
  <si>
    <t>KPI18.2.3 ร้อยละของหน่วยบริการผ่านเกณฑ์คุณภาพการให้รหัสโรคผู้ป่วยนอก (ตามกฎ13 ข้อ)</t>
  </si>
  <si>
    <t xml:space="preserve">A = จำนวนหน่วยบริการที่ผ่านเกณฑ์คุณภาพให้รหัสโรค ผู้ป่วยนอก 
(ตามกฎ 13 ข้อ)  ที่มีข้อผิดพลาดไม่เกิน ร้อยละ 0.5     ≥ ร้อยละ  80 </t>
  </si>
  <si>
    <t>KPI 18.2.4 หน่วยบริการผ่านเกณฑ์คุณภาพข้อมูล</t>
  </si>
  <si>
    <t>A = จำนวนหน่วยบริการสังกัดสำนักงานปลัดกระทรวงสาธารณสุขที่อยู่ในจังหวัด ผ่านเกณฑ์คุณภาพข้อมูล</t>
  </si>
  <si>
    <t>B = จำนวนหน่วยบริการสังกัดสำนักงานปลัดกระทรวงสาธารณสุขที่อยู่ในจังหวัดทั้งหมด</t>
  </si>
  <si>
    <t>KPI 18.2.๕ หน่วยบริการผ่านเกณฑ์คุณภาพข้อมูลแฟ้ม Person มีส่วนต่างเทียบกับทะเบียนราษฎร์ ไม่เกินร้อยละ ๑๐</t>
  </si>
  <si>
    <t>≥ร้อยละ ๗๐</t>
  </si>
  <si>
    <t>A  = จำนวนหน่วยบริการที่ผ่านเกณฑ์คุณภาพข้อมูลแฟ้ม Person มีส่วนต่างเมื่อเทียบกับทะเบียนราษฎร์ ไม่เกิน ร้อยละ 10</t>
  </si>
  <si>
    <t>B  = จำนวนหน่วยบริการทั้งหมด</t>
  </si>
  <si>
    <t>KPI 18.2.6 หน่วยบริการผ่านเกณฑ์คุณภาพข้อมูล แฟ้ม Person มีความซ้ำซ้อนกับหน่วยบริการอื่น ไม่เกินร้อยละ 2</t>
  </si>
  <si>
    <t>≥ร้อยละ ๘๐</t>
  </si>
  <si>
    <t>A  = จำนวนหน่วยบริการที่ผ่านเกณฑ์คุณภาพข้อมูลแฟ้ม Person (มีการบันทึกข้อมูลPerson ซ้ำซ้อนกับหน่วยบริการอื่น) ไม่เกิน ร้อยละ 2</t>
  </si>
  <si>
    <t>KPI 18.2.7 ร้อยละของหน่วยบริการผ่านเกณฑ์คุณภาพให้สาเหตุการตาย</t>
  </si>
  <si>
    <t>A  = จำนวนหน่วยบริการที่ผ่านเกณฑ์คุณภาพการตายทุกสาเหตุ (ร้อยละ ๒๕)</t>
  </si>
  <si>
    <t>KPI 18.2.8 ร้อยละของจังหวัดที่ประชาชนไทย มีดิจิทัลไอดี 
เพื่อการเข้าถึงระบบบริการสุขภาพแบบไร้รอยต่อ (สธ.54)</t>
  </si>
  <si>
    <t xml:space="preserve">     KPI 18.2.8.1 ร้อยละของบุคลากรสาธารณสุข มีดิจิทัลไอดี เพื่อยืนยันการเป็นผู้ให้บริการ</t>
  </si>
  <si>
    <t>A= จำนวนบุคลากรสาธารณสุขที่มีดิจิทัลไอดี</t>
  </si>
  <si>
    <t>B=จำนวนบุคลากรสาธารณสุขทั้งหมด</t>
  </si>
  <si>
    <t xml:space="preserve">     KPI 18.2.8.2 ร้อยละของประชาชน มีดิจิทัลไอดี เพื่อเข้าถึงข้อมูลสุขภาพส่วนบุคคล และเข้าถึงระบบบบริการสุขภาพแบบไร้รอยต่อ</t>
  </si>
  <si>
    <t>≥ร้อยละ 25</t>
  </si>
  <si>
    <t>A = จำนวนประชากรที่มีดิจิทัลไอดี</t>
  </si>
  <si>
    <t>KPI 18.2.9 จำนวนโรงพยาบาลที่มีบริการการแพทย์ทางไกล 
ตามเกณฑ์ที่กำหนด (สธ.55)</t>
  </si>
  <si>
    <t xml:space="preserve">อย่างน้อย
3 รพ. มีการ
ให้บริการการแพทย์ทางไกลในกลุ่มเป้าหมาย
</t>
  </si>
  <si>
    <t>A = จำนวนโรงพยาบาลในจังหวัดตราดที่มีบริการการแพทย์ทางไกล</t>
  </si>
  <si>
    <t>B= จำนวนโรงพยาบาลในจังหวัดตราด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</si>
</sst>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General"/>
    <numFmt numFmtId="165" formatCode="[$-D00041E]0.#"/>
  </numFmts>
  <fonts count="2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Wingdings 2"/>
      <family val="1"/>
      <charset val="2"/>
    </font>
    <font>
      <b/>
      <sz val="16"/>
      <color theme="1"/>
      <name val="TH SarabunPSK"/>
      <family val="2"/>
    </font>
    <font>
      <sz val="11"/>
      <name val="Calibri"/>
      <family val="2"/>
    </font>
    <font>
      <sz val="16"/>
      <color theme="1"/>
      <name val="Wingdings 2"/>
      <family val="1"/>
      <charset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1"/>
      <name val="Calibri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sz val="26"/>
      <color theme="1"/>
      <name val="Wingdings 2"/>
      <family val="1"/>
      <charset val="2"/>
    </font>
    <font>
      <sz val="11"/>
      <color rgb="FF000000"/>
      <name val="Calibri"/>
      <family val="2"/>
    </font>
    <font>
      <u/>
      <sz val="14"/>
      <color theme="1"/>
      <name val="TH SarabunPSK"/>
      <family val="2"/>
    </font>
    <font>
      <sz val="20"/>
      <color theme="1"/>
      <name val="Wingdings 2"/>
      <family val="1"/>
      <charset val="2"/>
    </font>
    <font>
      <sz val="18"/>
      <color theme="1"/>
      <name val="Wingdings 2"/>
      <family val="1"/>
      <charset val="2"/>
    </font>
    <font>
      <sz val="11"/>
      <color theme="1"/>
      <name val="Wingdings 2"/>
      <family val="1"/>
      <charset val="2"/>
    </font>
    <font>
      <b/>
      <sz val="12"/>
      <color theme="1"/>
      <name val="TH SarabunPSK"/>
      <family val="2"/>
    </font>
    <font>
      <sz val="14"/>
      <color rgb="FF333333"/>
      <name val="TH SarabunPSK"/>
      <family val="2"/>
    </font>
    <font>
      <sz val="9"/>
      <color rgb="FF333333"/>
      <name val="&quot;Open Sans&quot;"/>
      <charset val="134"/>
    </font>
    <font>
      <sz val="9"/>
      <color theme="1"/>
      <name val="TH SarabunPSK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Sarabun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FFFFFF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4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0" xfId="1" applyFont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1" fontId="2" fillId="0" borderId="1" xfId="1" applyNumberFormat="1" applyFont="1" applyBorder="1" applyAlignment="1">
      <alignment vertical="center"/>
    </xf>
    <xf numFmtId="2" fontId="2" fillId="0" borderId="1" xfId="1" applyNumberFormat="1" applyFont="1" applyBorder="1" applyAlignment="1">
      <alignment vertical="center"/>
    </xf>
    <xf numFmtId="0" fontId="4" fillId="0" borderId="0" xfId="1" applyFont="1" applyAlignment="1">
      <alignment horizontal="left" vertical="top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2" fontId="2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4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2" borderId="0" xfId="1" applyFont="1" applyFill="1"/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top"/>
    </xf>
    <xf numFmtId="0" fontId="11" fillId="3" borderId="3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 vertical="top"/>
    </xf>
    <xf numFmtId="0" fontId="10" fillId="3" borderId="3" xfId="1" applyFont="1" applyFill="1" applyBorder="1" applyAlignment="1">
      <alignment horizontal="center" vertical="top" wrapText="1"/>
    </xf>
    <xf numFmtId="0" fontId="11" fillId="3" borderId="3" xfId="1" applyFont="1" applyFill="1" applyBorder="1" applyAlignment="1">
      <alignment horizontal="center" vertical="top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10" fillId="3" borderId="5" xfId="1" applyFont="1" applyFill="1" applyBorder="1" applyAlignment="1">
      <alignment horizontal="center" wrapText="1"/>
    </xf>
    <xf numFmtId="0" fontId="10" fillId="3" borderId="5" xfId="1" applyFont="1" applyFill="1" applyBorder="1" applyAlignment="1">
      <alignment vertical="top"/>
    </xf>
    <xf numFmtId="0" fontId="10" fillId="3" borderId="5" xfId="1" applyFont="1" applyFill="1" applyBorder="1" applyAlignment="1">
      <alignment horizontal="center" vertical="top"/>
    </xf>
    <xf numFmtId="0" fontId="10" fillId="3" borderId="10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/>
    </xf>
    <xf numFmtId="0" fontId="1" fillId="0" borderId="12" xfId="1" applyBorder="1" applyAlignment="1">
      <alignment vertic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vertical="center"/>
    </xf>
    <xf numFmtId="0" fontId="10" fillId="3" borderId="13" xfId="1" applyFont="1" applyFill="1" applyBorder="1" applyAlignment="1">
      <alignment vertical="center"/>
    </xf>
    <xf numFmtId="0" fontId="12" fillId="3" borderId="14" xfId="1" applyFont="1" applyFill="1" applyBorder="1" applyAlignment="1">
      <alignment horizontal="left"/>
    </xf>
    <xf numFmtId="0" fontId="12" fillId="3" borderId="15" xfId="1" applyFont="1" applyFill="1" applyBorder="1" applyAlignment="1">
      <alignment horizontal="left"/>
    </xf>
    <xf numFmtId="0" fontId="12" fillId="3" borderId="16" xfId="1" applyFont="1" applyFill="1" applyBorder="1" applyAlignment="1">
      <alignment horizontal="left"/>
    </xf>
    <xf numFmtId="0" fontId="12" fillId="3" borderId="10" xfId="1" applyFont="1" applyFill="1" applyBorder="1" applyAlignment="1">
      <alignment horizontal="left"/>
    </xf>
    <xf numFmtId="0" fontId="12" fillId="3" borderId="17" xfId="1" applyFont="1" applyFill="1" applyBorder="1" applyAlignment="1">
      <alignment horizontal="left"/>
    </xf>
    <xf numFmtId="0" fontId="12" fillId="3" borderId="18" xfId="1" applyFont="1" applyFill="1" applyBorder="1" applyAlignment="1">
      <alignment horizontal="left"/>
    </xf>
    <xf numFmtId="0" fontId="11" fillId="3" borderId="19" xfId="1" applyFont="1" applyFill="1" applyBorder="1" applyAlignment="1">
      <alignment horizontal="center" vertical="top" wrapText="1"/>
    </xf>
    <xf numFmtId="0" fontId="11" fillId="3" borderId="20" xfId="1" applyFont="1" applyFill="1" applyBorder="1" applyAlignment="1">
      <alignment horizontal="left" vertical="top" wrapText="1"/>
    </xf>
    <xf numFmtId="0" fontId="10" fillId="3" borderId="20" xfId="1" applyFont="1" applyFill="1" applyBorder="1" applyAlignment="1">
      <alignment horizontal="center" vertical="top" wrapText="1"/>
    </xf>
    <xf numFmtId="0" fontId="11" fillId="3" borderId="20" xfId="1" applyFont="1" applyFill="1" applyBorder="1" applyAlignment="1">
      <alignment vertical="top"/>
    </xf>
    <xf numFmtId="0" fontId="10" fillId="3" borderId="20" xfId="1" applyFont="1" applyFill="1" applyBorder="1" applyAlignment="1">
      <alignment horizontal="center" vertical="top"/>
    </xf>
    <xf numFmtId="0" fontId="10" fillId="3" borderId="21" xfId="1" applyFont="1" applyFill="1" applyBorder="1" applyAlignment="1">
      <alignment vertical="center"/>
    </xf>
    <xf numFmtId="0" fontId="10" fillId="3" borderId="22" xfId="1" applyFont="1" applyFill="1" applyBorder="1" applyAlignment="1">
      <alignment vertical="center"/>
    </xf>
    <xf numFmtId="0" fontId="10" fillId="3" borderId="20" xfId="1" applyFont="1" applyFill="1" applyBorder="1" applyAlignment="1">
      <alignment vertical="center"/>
    </xf>
    <xf numFmtId="0" fontId="10" fillId="3" borderId="23" xfId="1" applyFont="1" applyFill="1" applyBorder="1" applyAlignment="1">
      <alignment vertical="center"/>
    </xf>
    <xf numFmtId="0" fontId="11" fillId="3" borderId="24" xfId="1" applyFont="1" applyFill="1" applyBorder="1" applyAlignment="1">
      <alignment horizontal="center" vertical="top" wrapText="1"/>
    </xf>
    <xf numFmtId="0" fontId="10" fillId="3" borderId="25" xfId="1" applyFont="1" applyFill="1" applyBorder="1" applyAlignment="1">
      <alignment vertical="top"/>
    </xf>
    <xf numFmtId="164" fontId="10" fillId="3" borderId="25" xfId="1" applyNumberFormat="1" applyFont="1" applyFill="1" applyBorder="1" applyAlignment="1">
      <alignment horizontal="center" vertical="top"/>
    </xf>
    <xf numFmtId="0" fontId="10" fillId="3" borderId="25" xfId="1" applyFont="1" applyFill="1" applyBorder="1" applyAlignment="1">
      <alignment vertical="top" wrapText="1"/>
    </xf>
    <xf numFmtId="0" fontId="10" fillId="3" borderId="25" xfId="1" applyFont="1" applyFill="1" applyBorder="1" applyAlignment="1">
      <alignment horizontal="center" vertical="top" wrapText="1"/>
    </xf>
    <xf numFmtId="0" fontId="10" fillId="3" borderId="26" xfId="1" applyFont="1" applyFill="1" applyBorder="1" applyAlignment="1">
      <alignment vertical="center"/>
    </xf>
    <xf numFmtId="0" fontId="10" fillId="3" borderId="25" xfId="1" applyFont="1" applyFill="1" applyBorder="1" applyAlignment="1">
      <alignment horizontal="center" vertical="top"/>
    </xf>
    <xf numFmtId="2" fontId="10" fillId="4" borderId="27" xfId="1" applyNumberFormat="1" applyFont="1" applyFill="1" applyBorder="1" applyAlignment="1">
      <alignment vertical="center"/>
    </xf>
    <xf numFmtId="2" fontId="10" fillId="3" borderId="27" xfId="1" applyNumberFormat="1" applyFont="1" applyFill="1" applyBorder="1" applyAlignment="1">
      <alignment vertical="center"/>
    </xf>
    <xf numFmtId="2" fontId="10" fillId="5" borderId="27" xfId="1" applyNumberFormat="1" applyFont="1" applyFill="1" applyBorder="1" applyAlignment="1">
      <alignment vertical="center"/>
    </xf>
    <xf numFmtId="2" fontId="10" fillId="4" borderId="28" xfId="1" applyNumberFormat="1" applyFont="1" applyFill="1" applyBorder="1" applyAlignment="1">
      <alignment vertical="center"/>
    </xf>
    <xf numFmtId="0" fontId="1" fillId="0" borderId="29" xfId="1" applyBorder="1" applyAlignment="1">
      <alignment vertical="center"/>
    </xf>
    <xf numFmtId="0" fontId="10" fillId="0" borderId="25" xfId="1" applyFont="1" applyBorder="1" applyAlignment="1">
      <alignment vertical="top"/>
    </xf>
    <xf numFmtId="164" fontId="10" fillId="0" borderId="25" xfId="1" applyNumberFormat="1" applyFont="1" applyBorder="1" applyAlignment="1">
      <alignment horizontal="center" vertical="top"/>
    </xf>
    <xf numFmtId="0" fontId="10" fillId="0" borderId="25" xfId="1" applyFont="1" applyBorder="1" applyAlignment="1">
      <alignment wrapText="1"/>
    </xf>
    <xf numFmtId="0" fontId="10" fillId="0" borderId="26" xfId="1" applyFont="1" applyBorder="1" applyAlignment="1">
      <alignment vertical="center"/>
    </xf>
    <xf numFmtId="0" fontId="10" fillId="0" borderId="25" xfId="1" applyFont="1" applyBorder="1" applyAlignment="1">
      <alignment horizontal="center" vertical="top"/>
    </xf>
    <xf numFmtId="0" fontId="10" fillId="0" borderId="30" xfId="1" applyFont="1" applyBorder="1" applyAlignment="1">
      <alignment vertical="center"/>
    </xf>
    <xf numFmtId="0" fontId="10" fillId="0" borderId="25" xfId="1" applyFont="1" applyBorder="1" applyAlignment="1">
      <alignment vertical="center"/>
    </xf>
    <xf numFmtId="0" fontId="10" fillId="0" borderId="31" xfId="1" applyFont="1" applyBorder="1" applyAlignment="1">
      <alignment vertical="center"/>
    </xf>
    <xf numFmtId="0" fontId="10" fillId="3" borderId="25" xfId="1" applyFont="1" applyFill="1" applyBorder="1" applyAlignment="1">
      <alignment horizontal="center" wrapText="1"/>
    </xf>
    <xf numFmtId="2" fontId="10" fillId="3" borderId="30" xfId="1" applyNumberFormat="1" applyFont="1" applyFill="1" applyBorder="1" applyAlignment="1">
      <alignment vertical="center"/>
    </xf>
    <xf numFmtId="0" fontId="10" fillId="3" borderId="30" xfId="1" applyFont="1" applyFill="1" applyBorder="1" applyAlignment="1">
      <alignment vertical="center"/>
    </xf>
    <xf numFmtId="2" fontId="10" fillId="3" borderId="31" xfId="1" applyNumberFormat="1" applyFont="1" applyFill="1" applyBorder="1" applyAlignment="1">
      <alignment vertical="center"/>
    </xf>
    <xf numFmtId="0" fontId="10" fillId="3" borderId="25" xfId="1" applyFont="1" applyFill="1" applyBorder="1" applyAlignment="1">
      <alignment horizontal="right" vertical="center"/>
    </xf>
    <xf numFmtId="0" fontId="14" fillId="3" borderId="30" xfId="1" applyFont="1" applyFill="1" applyBorder="1" applyAlignment="1">
      <alignment vertical="center"/>
    </xf>
    <xf numFmtId="0" fontId="10" fillId="3" borderId="30" xfId="1" applyFont="1" applyFill="1" applyBorder="1" applyAlignment="1">
      <alignment horizontal="right" vertical="center"/>
    </xf>
    <xf numFmtId="0" fontId="10" fillId="3" borderId="31" xfId="1" applyFont="1" applyFill="1" applyBorder="1" applyAlignment="1">
      <alignment horizontal="right" vertical="center"/>
    </xf>
    <xf numFmtId="0" fontId="10" fillId="3" borderId="32" xfId="1" applyFont="1" applyFill="1" applyBorder="1" applyAlignment="1">
      <alignment vertical="top"/>
    </xf>
    <xf numFmtId="164" fontId="10" fillId="3" borderId="32" xfId="1" applyNumberFormat="1" applyFont="1" applyFill="1" applyBorder="1" applyAlignment="1">
      <alignment horizontal="center" vertical="top"/>
    </xf>
    <xf numFmtId="0" fontId="10" fillId="3" borderId="33" xfId="1" applyFont="1" applyFill="1" applyBorder="1" applyAlignment="1">
      <alignment vertical="top" wrapText="1"/>
    </xf>
    <xf numFmtId="0" fontId="10" fillId="3" borderId="33" xfId="1" applyFont="1" applyFill="1" applyBorder="1" applyAlignment="1">
      <alignment horizontal="center" wrapText="1"/>
    </xf>
    <xf numFmtId="0" fontId="10" fillId="3" borderId="34" xfId="1" applyFont="1" applyFill="1" applyBorder="1" applyAlignment="1">
      <alignment vertical="center"/>
    </xf>
    <xf numFmtId="0" fontId="10" fillId="3" borderId="33" xfId="1" applyFont="1" applyFill="1" applyBorder="1" applyAlignment="1">
      <alignment horizontal="center" vertical="top"/>
    </xf>
    <xf numFmtId="0" fontId="10" fillId="3" borderId="35" xfId="1" applyFont="1" applyFill="1" applyBorder="1" applyAlignment="1">
      <alignment horizontal="right" vertical="center"/>
    </xf>
    <xf numFmtId="0" fontId="14" fillId="3" borderId="36" xfId="1" applyFont="1" applyFill="1" applyBorder="1" applyAlignment="1">
      <alignment vertical="center"/>
    </xf>
    <xf numFmtId="0" fontId="10" fillId="3" borderId="36" xfId="1" applyFont="1" applyFill="1" applyBorder="1" applyAlignment="1">
      <alignment horizontal="right" vertical="center"/>
    </xf>
    <xf numFmtId="0" fontId="10" fillId="3" borderId="18" xfId="1" applyFont="1" applyFill="1" applyBorder="1" applyAlignment="1">
      <alignment horizontal="right" vertical="center"/>
    </xf>
    <xf numFmtId="0" fontId="10" fillId="3" borderId="20" xfId="1" applyFont="1" applyFill="1" applyBorder="1" applyAlignment="1">
      <alignment vertical="top"/>
    </xf>
    <xf numFmtId="164" fontId="10" fillId="3" borderId="20" xfId="1" applyNumberFormat="1" applyFont="1" applyFill="1" applyBorder="1" applyAlignment="1">
      <alignment horizontal="center" vertical="top"/>
    </xf>
    <xf numFmtId="0" fontId="10" fillId="3" borderId="37" xfId="1" applyFont="1" applyFill="1" applyBorder="1" applyAlignment="1">
      <alignment vertical="center"/>
    </xf>
    <xf numFmtId="0" fontId="10" fillId="3" borderId="35" xfId="1" applyFont="1" applyFill="1" applyBorder="1" applyAlignment="1">
      <alignment horizontal="center" vertical="top"/>
    </xf>
    <xf numFmtId="2" fontId="10" fillId="5" borderId="28" xfId="1" applyNumberFormat="1" applyFont="1" applyFill="1" applyBorder="1" applyAlignment="1">
      <alignment vertical="center"/>
    </xf>
    <xf numFmtId="0" fontId="10" fillId="0" borderId="25" xfId="1" applyFont="1" applyBorder="1" applyAlignment="1">
      <alignment horizontal="left" wrapText="1"/>
    </xf>
    <xf numFmtId="0" fontId="10" fillId="3" borderId="25" xfId="1" applyFont="1" applyFill="1" applyBorder="1" applyAlignment="1">
      <alignment horizontal="left" wrapText="1"/>
    </xf>
    <xf numFmtId="0" fontId="10" fillId="3" borderId="25" xfId="1" applyFont="1" applyFill="1" applyBorder="1" applyAlignment="1">
      <alignment wrapText="1"/>
    </xf>
    <xf numFmtId="2" fontId="10" fillId="3" borderId="25" xfId="1" applyNumberFormat="1" applyFont="1" applyFill="1" applyBorder="1" applyAlignment="1">
      <alignment vertical="center"/>
    </xf>
    <xf numFmtId="0" fontId="10" fillId="3" borderId="25" xfId="1" applyFont="1" applyFill="1" applyBorder="1" applyAlignment="1">
      <alignment horizontal="left" vertical="top" wrapText="1"/>
    </xf>
    <xf numFmtId="0" fontId="10" fillId="3" borderId="25" xfId="1" applyFont="1" applyFill="1" applyBorder="1" applyAlignment="1">
      <alignment vertical="center"/>
    </xf>
    <xf numFmtId="0" fontId="10" fillId="3" borderId="31" xfId="1" applyFont="1" applyFill="1" applyBorder="1" applyAlignment="1">
      <alignment vertical="center"/>
    </xf>
    <xf numFmtId="0" fontId="10" fillId="3" borderId="33" xfId="1" applyFont="1" applyFill="1" applyBorder="1" applyAlignment="1">
      <alignment vertical="top"/>
    </xf>
    <xf numFmtId="164" fontId="10" fillId="3" borderId="33" xfId="1" applyNumberFormat="1" applyFont="1" applyFill="1" applyBorder="1" applyAlignment="1">
      <alignment horizontal="center" vertical="top"/>
    </xf>
    <xf numFmtId="0" fontId="10" fillId="3" borderId="33" xfId="1" applyFont="1" applyFill="1" applyBorder="1" applyAlignment="1">
      <alignment horizontal="left" vertical="top" wrapText="1"/>
    </xf>
    <xf numFmtId="0" fontId="10" fillId="3" borderId="38" xfId="1" applyFont="1" applyFill="1" applyBorder="1" applyAlignment="1">
      <alignment vertical="center"/>
    </xf>
    <xf numFmtId="0" fontId="10" fillId="3" borderId="32" xfId="1" applyFont="1" applyFill="1" applyBorder="1" applyAlignment="1">
      <alignment horizontal="center" vertical="top"/>
    </xf>
    <xf numFmtId="0" fontId="10" fillId="3" borderId="39" xfId="1" applyFont="1" applyFill="1" applyBorder="1" applyAlignment="1">
      <alignment vertical="center"/>
    </xf>
    <xf numFmtId="0" fontId="10" fillId="3" borderId="40" xfId="1" applyFont="1" applyFill="1" applyBorder="1" applyAlignment="1">
      <alignment vertical="center"/>
    </xf>
    <xf numFmtId="0" fontId="10" fillId="3" borderId="24" xfId="1" applyFont="1" applyFill="1" applyBorder="1"/>
    <xf numFmtId="0" fontId="10" fillId="3" borderId="35" xfId="1" applyFont="1" applyFill="1" applyBorder="1" applyAlignment="1">
      <alignment vertical="top"/>
    </xf>
    <xf numFmtId="164" fontId="10" fillId="3" borderId="35" xfId="1" applyNumberFormat="1" applyFont="1" applyFill="1" applyBorder="1" applyAlignment="1">
      <alignment horizontal="center" vertical="top"/>
    </xf>
    <xf numFmtId="0" fontId="10" fillId="5" borderId="35" xfId="1" applyFont="1" applyFill="1" applyBorder="1" applyAlignment="1">
      <alignment vertical="center"/>
    </xf>
    <xf numFmtId="0" fontId="10" fillId="0" borderId="35" xfId="1" applyFont="1" applyBorder="1" applyAlignment="1">
      <alignment vertical="center"/>
    </xf>
    <xf numFmtId="2" fontId="10" fillId="4" borderId="41" xfId="1" applyNumberFormat="1" applyFont="1" applyFill="1" applyBorder="1" applyAlignment="1">
      <alignment vertical="center"/>
    </xf>
    <xf numFmtId="2" fontId="10" fillId="5" borderId="41" xfId="1" applyNumberFormat="1" applyFont="1" applyFill="1" applyBorder="1" applyAlignment="1">
      <alignment vertical="center"/>
    </xf>
    <xf numFmtId="0" fontId="10" fillId="3" borderId="42" xfId="1" applyFont="1" applyFill="1" applyBorder="1" applyAlignment="1">
      <alignment vertical="center"/>
    </xf>
    <xf numFmtId="0" fontId="11" fillId="3" borderId="20" xfId="1" applyFont="1" applyFill="1" applyBorder="1" applyAlignment="1">
      <alignment horizontal="left" vertical="top"/>
    </xf>
    <xf numFmtId="0" fontId="11" fillId="3" borderId="20" xfId="1" applyFont="1" applyFill="1" applyBorder="1" applyAlignment="1">
      <alignment horizontal="center" vertical="top"/>
    </xf>
    <xf numFmtId="0" fontId="10" fillId="3" borderId="33" xfId="1" applyFont="1" applyFill="1" applyBorder="1" applyAlignment="1">
      <alignment vertical="center"/>
    </xf>
    <xf numFmtId="2" fontId="10" fillId="4" borderId="43" xfId="1" applyNumberFormat="1" applyFont="1" applyFill="1" applyBorder="1" applyAlignment="1">
      <alignment vertical="center"/>
    </xf>
    <xf numFmtId="2" fontId="10" fillId="3" borderId="43" xfId="1" applyNumberFormat="1" applyFont="1" applyFill="1" applyBorder="1" applyAlignment="1">
      <alignment vertical="center"/>
    </xf>
    <xf numFmtId="2" fontId="10" fillId="5" borderId="43" xfId="1" applyNumberFormat="1" applyFont="1" applyFill="1" applyBorder="1" applyAlignment="1">
      <alignment vertical="center"/>
    </xf>
    <xf numFmtId="0" fontId="10" fillId="3" borderId="42" xfId="1" applyFont="1" applyFill="1" applyBorder="1" applyAlignment="1">
      <alignment wrapText="1"/>
    </xf>
    <xf numFmtId="0" fontId="15" fillId="0" borderId="0" xfId="1" applyFont="1" applyAlignment="1">
      <alignment vertical="center"/>
    </xf>
    <xf numFmtId="0" fontId="10" fillId="3" borderId="27" xfId="1" applyFont="1" applyFill="1" applyBorder="1" applyAlignment="1">
      <alignment vertical="center"/>
    </xf>
    <xf numFmtId="0" fontId="10" fillId="0" borderId="44" xfId="1" applyFont="1" applyBorder="1" applyAlignment="1">
      <alignment horizontal="right" vertical="center" wrapText="1"/>
    </xf>
    <xf numFmtId="0" fontId="10" fillId="0" borderId="45" xfId="1" applyFont="1" applyBorder="1" applyAlignment="1">
      <alignment horizontal="right" vertical="center" wrapText="1"/>
    </xf>
    <xf numFmtId="0" fontId="10" fillId="0" borderId="46" xfId="1" applyFont="1" applyBorder="1" applyAlignment="1">
      <alignment horizontal="right" vertical="center" wrapText="1"/>
    </xf>
    <xf numFmtId="0" fontId="10" fillId="3" borderId="42" xfId="1" applyFont="1" applyFill="1" applyBorder="1" applyAlignment="1">
      <alignment horizontal="center" vertical="center" wrapText="1"/>
    </xf>
    <xf numFmtId="0" fontId="10" fillId="3" borderId="47" xfId="1" applyFont="1" applyFill="1" applyBorder="1"/>
    <xf numFmtId="0" fontId="10" fillId="3" borderId="39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vertical="top" wrapText="1"/>
    </xf>
    <xf numFmtId="2" fontId="10" fillId="4" borderId="48" xfId="1" applyNumberFormat="1" applyFont="1" applyFill="1" applyBorder="1" applyAlignment="1">
      <alignment vertical="center"/>
    </xf>
    <xf numFmtId="2" fontId="10" fillId="5" borderId="48" xfId="1" applyNumberFormat="1" applyFont="1" applyFill="1" applyBorder="1" applyAlignment="1">
      <alignment vertical="center"/>
    </xf>
    <xf numFmtId="0" fontId="10" fillId="3" borderId="35" xfId="1" applyFont="1" applyFill="1" applyBorder="1" applyAlignment="1">
      <alignment vertical="top" wrapText="1"/>
    </xf>
    <xf numFmtId="0" fontId="10" fillId="3" borderId="35" xfId="1" applyFont="1" applyFill="1" applyBorder="1" applyAlignment="1">
      <alignment horizontal="center" vertical="top" wrapText="1"/>
    </xf>
    <xf numFmtId="2" fontId="10" fillId="3" borderId="48" xfId="1" applyNumberFormat="1" applyFont="1" applyFill="1" applyBorder="1" applyAlignment="1">
      <alignment vertical="center"/>
    </xf>
    <xf numFmtId="0" fontId="10" fillId="3" borderId="32" xfId="1" applyFont="1" applyFill="1" applyBorder="1" applyAlignment="1">
      <alignment vertical="top" wrapText="1"/>
    </xf>
    <xf numFmtId="0" fontId="10" fillId="3" borderId="20" xfId="1" applyFont="1" applyFill="1" applyBorder="1" applyAlignment="1">
      <alignment horizontal="left" vertical="top" wrapText="1"/>
    </xf>
    <xf numFmtId="0" fontId="10" fillId="3" borderId="29" xfId="1" applyFont="1" applyFill="1" applyBorder="1"/>
    <xf numFmtId="164" fontId="10" fillId="3" borderId="1" xfId="1" applyNumberFormat="1" applyFont="1" applyFill="1" applyBorder="1" applyAlignment="1">
      <alignment horizontal="center" vertical="top"/>
    </xf>
    <xf numFmtId="0" fontId="11" fillId="3" borderId="49" xfId="1" applyFont="1" applyFill="1" applyBorder="1" applyAlignment="1">
      <alignment vertical="top" wrapText="1"/>
    </xf>
    <xf numFmtId="0" fontId="10" fillId="3" borderId="1" xfId="1" applyFont="1" applyFill="1" applyBorder="1" applyAlignment="1">
      <alignment horizontal="center" vertical="top"/>
    </xf>
    <xf numFmtId="0" fontId="10" fillId="3" borderId="1" xfId="1" applyFont="1" applyFill="1" applyBorder="1" applyAlignment="1">
      <alignment horizontal="center" vertical="top" wrapText="1"/>
    </xf>
    <xf numFmtId="0" fontId="10" fillId="0" borderId="1" xfId="1" applyFont="1" applyBorder="1" applyAlignment="1">
      <alignment vertical="center"/>
    </xf>
    <xf numFmtId="0" fontId="10" fillId="3" borderId="1" xfId="1" applyFont="1" applyFill="1" applyBorder="1" applyAlignment="1">
      <alignment vertical="center"/>
    </xf>
    <xf numFmtId="0" fontId="10" fillId="3" borderId="35" xfId="1" applyFont="1" applyFill="1" applyBorder="1" applyAlignment="1">
      <alignment horizontal="left" vertical="top" wrapText="1"/>
    </xf>
    <xf numFmtId="0" fontId="10" fillId="3" borderId="35" xfId="1" applyFont="1" applyFill="1" applyBorder="1" applyAlignment="1">
      <alignment vertical="center"/>
    </xf>
    <xf numFmtId="0" fontId="10" fillId="3" borderId="33" xfId="1" applyFont="1" applyFill="1" applyBorder="1" applyAlignment="1">
      <alignment horizontal="center" vertical="top" wrapText="1"/>
    </xf>
    <xf numFmtId="2" fontId="10" fillId="3" borderId="35" xfId="1" applyNumberFormat="1" applyFont="1" applyFill="1" applyBorder="1" applyAlignment="1">
      <alignment vertical="center"/>
    </xf>
    <xf numFmtId="0" fontId="10" fillId="3" borderId="32" xfId="1" applyFont="1" applyFill="1" applyBorder="1" applyAlignment="1">
      <alignment horizontal="left" vertical="top" wrapText="1"/>
    </xf>
    <xf numFmtId="0" fontId="10" fillId="3" borderId="32" xfId="1" applyFont="1" applyFill="1" applyBorder="1" applyAlignment="1">
      <alignment horizontal="center" vertical="top" wrapText="1"/>
    </xf>
    <xf numFmtId="0" fontId="10" fillId="3" borderId="49" xfId="1" applyFont="1" applyFill="1" applyBorder="1" applyAlignment="1">
      <alignment horizontal="left" vertical="top" wrapText="1"/>
    </xf>
    <xf numFmtId="0" fontId="10" fillId="3" borderId="5" xfId="1" applyFont="1" applyFill="1" applyBorder="1" applyAlignment="1">
      <alignment horizontal="left" vertical="top" wrapText="1"/>
    </xf>
    <xf numFmtId="0" fontId="10" fillId="3" borderId="50" xfId="1" applyFont="1" applyFill="1" applyBorder="1" applyAlignment="1">
      <alignment vertical="top"/>
    </xf>
    <xf numFmtId="164" fontId="10" fillId="3" borderId="50" xfId="1" applyNumberFormat="1" applyFont="1" applyFill="1" applyBorder="1" applyAlignment="1">
      <alignment horizontal="center" vertical="top"/>
    </xf>
    <xf numFmtId="0" fontId="10" fillId="3" borderId="50" xfId="1" applyFont="1" applyFill="1" applyBorder="1" applyAlignment="1">
      <alignment vertical="top" wrapText="1"/>
    </xf>
    <xf numFmtId="0" fontId="10" fillId="3" borderId="50" xfId="1" applyFont="1" applyFill="1" applyBorder="1" applyAlignment="1">
      <alignment horizontal="center" vertical="top" wrapText="1"/>
    </xf>
    <xf numFmtId="0" fontId="10" fillId="3" borderId="51" xfId="1" applyFont="1" applyFill="1" applyBorder="1" applyAlignment="1">
      <alignment vertical="center"/>
    </xf>
    <xf numFmtId="0" fontId="10" fillId="3" borderId="50" xfId="1" applyFont="1" applyFill="1" applyBorder="1" applyAlignment="1">
      <alignment horizontal="center" vertical="top"/>
    </xf>
    <xf numFmtId="0" fontId="10" fillId="3" borderId="50" xfId="1" applyFont="1" applyFill="1" applyBorder="1" applyAlignment="1">
      <alignment vertical="center"/>
    </xf>
    <xf numFmtId="0" fontId="4" fillId="3" borderId="35" xfId="1" applyFont="1" applyFill="1" applyBorder="1" applyAlignment="1">
      <alignment vertical="top" wrapText="1"/>
    </xf>
    <xf numFmtId="0" fontId="10" fillId="3" borderId="52" xfId="1" applyFont="1" applyFill="1" applyBorder="1" applyAlignment="1">
      <alignment vertical="center"/>
    </xf>
    <xf numFmtId="0" fontId="10" fillId="0" borderId="52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0" fillId="3" borderId="4" xfId="1" applyFont="1" applyFill="1" applyBorder="1" applyAlignment="1">
      <alignment vertical="top"/>
    </xf>
    <xf numFmtId="0" fontId="10" fillId="3" borderId="5" xfId="1" applyFont="1" applyFill="1" applyBorder="1" applyAlignment="1">
      <alignment vertical="center"/>
    </xf>
    <xf numFmtId="0" fontId="10" fillId="3" borderId="36" xfId="1" applyFont="1" applyFill="1" applyBorder="1" applyAlignment="1">
      <alignment vertical="center"/>
    </xf>
    <xf numFmtId="3" fontId="10" fillId="3" borderId="25" xfId="1" applyNumberFormat="1" applyFont="1" applyFill="1" applyBorder="1" applyAlignment="1">
      <alignment vertical="center"/>
    </xf>
    <xf numFmtId="3" fontId="10" fillId="3" borderId="33" xfId="1" applyNumberFormat="1" applyFont="1" applyFill="1" applyBorder="1" applyAlignment="1">
      <alignment vertical="center"/>
    </xf>
    <xf numFmtId="164" fontId="10" fillId="3" borderId="4" xfId="1" applyNumberFormat="1" applyFont="1" applyFill="1" applyBorder="1" applyAlignment="1">
      <alignment horizontal="center" vertical="top"/>
    </xf>
    <xf numFmtId="0" fontId="10" fillId="3" borderId="4" xfId="1" applyFont="1" applyFill="1" applyBorder="1" applyAlignment="1">
      <alignment vertical="top" wrapText="1"/>
    </xf>
    <xf numFmtId="0" fontId="10" fillId="3" borderId="4" xfId="1" applyFont="1" applyFill="1" applyBorder="1" applyAlignment="1">
      <alignment horizontal="center" vertical="top" wrapText="1"/>
    </xf>
    <xf numFmtId="0" fontId="10" fillId="3" borderId="53" xfId="1" applyFont="1" applyFill="1" applyBorder="1" applyAlignment="1">
      <alignment vertical="center"/>
    </xf>
    <xf numFmtId="0" fontId="10" fillId="3" borderId="4" xfId="1" applyFont="1" applyFill="1" applyBorder="1" applyAlignment="1">
      <alignment horizontal="center" vertical="top"/>
    </xf>
    <xf numFmtId="0" fontId="10" fillId="3" borderId="4" xfId="1" applyFont="1" applyFill="1" applyBorder="1" applyAlignment="1">
      <alignment vertical="center"/>
    </xf>
    <xf numFmtId="0" fontId="10" fillId="3" borderId="54" xfId="1" applyFont="1" applyFill="1" applyBorder="1" applyAlignment="1">
      <alignment vertical="center"/>
    </xf>
    <xf numFmtId="0" fontId="10" fillId="3" borderId="30" xfId="1" applyFont="1" applyFill="1" applyBorder="1" applyAlignment="1">
      <alignment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55" xfId="1" applyFont="1" applyFill="1" applyBorder="1" applyAlignment="1">
      <alignment vertical="center"/>
    </xf>
    <xf numFmtId="3" fontId="10" fillId="3" borderId="30" xfId="1" applyNumberFormat="1" applyFont="1" applyFill="1" applyBorder="1" applyAlignment="1">
      <alignment vertical="center"/>
    </xf>
    <xf numFmtId="164" fontId="10" fillId="3" borderId="5" xfId="1" applyNumberFormat="1" applyFont="1" applyFill="1" applyBorder="1" applyAlignment="1">
      <alignment horizontal="center" vertical="top"/>
    </xf>
    <xf numFmtId="0" fontId="10" fillId="3" borderId="39" xfId="1" applyFont="1" applyFill="1" applyBorder="1" applyAlignment="1">
      <alignment horizontal="center" vertical="center"/>
    </xf>
    <xf numFmtId="0" fontId="10" fillId="3" borderId="56" xfId="1" applyFont="1" applyFill="1" applyBorder="1" applyAlignment="1">
      <alignment vertical="center"/>
    </xf>
    <xf numFmtId="3" fontId="10" fillId="3" borderId="39" xfId="1" applyNumberFormat="1" applyFont="1" applyFill="1" applyBorder="1" applyAlignment="1">
      <alignment vertical="center"/>
    </xf>
    <xf numFmtId="0" fontId="10" fillId="3" borderId="30" xfId="1" applyFont="1" applyFill="1" applyBorder="1" applyAlignment="1">
      <alignment horizontal="center" vertical="top"/>
    </xf>
    <xf numFmtId="0" fontId="10" fillId="3" borderId="57" xfId="1" applyFont="1" applyFill="1" applyBorder="1" applyAlignment="1">
      <alignment vertical="center"/>
    </xf>
    <xf numFmtId="0" fontId="10" fillId="3" borderId="39" xfId="1" applyFont="1" applyFill="1" applyBorder="1" applyAlignment="1">
      <alignment horizontal="center" vertical="top"/>
    </xf>
    <xf numFmtId="0" fontId="10" fillId="3" borderId="58" xfId="1" applyFont="1" applyFill="1" applyBorder="1" applyAlignment="1">
      <alignment vertical="center"/>
    </xf>
    <xf numFmtId="0" fontId="10" fillId="3" borderId="52" xfId="1" applyFont="1" applyFill="1" applyBorder="1" applyAlignment="1">
      <alignment horizontal="center" vertical="top"/>
    </xf>
    <xf numFmtId="2" fontId="10" fillId="5" borderId="35" xfId="1" applyNumberFormat="1" applyFont="1" applyFill="1" applyBorder="1" applyAlignment="1">
      <alignment vertical="center"/>
    </xf>
    <xf numFmtId="2" fontId="10" fillId="4" borderId="35" xfId="1" applyNumberFormat="1" applyFont="1" applyFill="1" applyBorder="1" applyAlignment="1">
      <alignment vertical="center"/>
    </xf>
    <xf numFmtId="0" fontId="10" fillId="3" borderId="42" xfId="1" applyFont="1" applyFill="1" applyBorder="1" applyAlignment="1">
      <alignment horizontal="center" vertical="top"/>
    </xf>
    <xf numFmtId="0" fontId="11" fillId="3" borderId="35" xfId="1" applyFont="1" applyFill="1" applyBorder="1" applyAlignment="1">
      <alignment vertical="top"/>
    </xf>
    <xf numFmtId="0" fontId="10" fillId="3" borderId="29" xfId="1" applyFont="1" applyFill="1" applyBorder="1" applyAlignment="1">
      <alignment horizontal="center"/>
    </xf>
    <xf numFmtId="0" fontId="17" fillId="3" borderId="59" xfId="1" applyFont="1" applyFill="1" applyBorder="1" applyAlignment="1">
      <alignment horizontal="right"/>
    </xf>
    <xf numFmtId="0" fontId="17" fillId="3" borderId="60" xfId="1" applyFont="1" applyFill="1" applyBorder="1" applyAlignment="1">
      <alignment horizontal="right"/>
    </xf>
    <xf numFmtId="3" fontId="17" fillId="3" borderId="0" xfId="1" applyNumberFormat="1" applyFont="1" applyFill="1" applyAlignment="1">
      <alignment horizontal="right"/>
    </xf>
    <xf numFmtId="3" fontId="17" fillId="3" borderId="59" xfId="1" applyNumberFormat="1" applyFont="1" applyFill="1" applyBorder="1" applyAlignment="1">
      <alignment horizontal="right"/>
    </xf>
    <xf numFmtId="0" fontId="10" fillId="3" borderId="32" xfId="1" applyFont="1" applyFill="1" applyBorder="1" applyAlignment="1">
      <alignment vertical="center"/>
    </xf>
    <xf numFmtId="0" fontId="10" fillId="5" borderId="20" xfId="1" applyFont="1" applyFill="1" applyBorder="1" applyAlignment="1">
      <alignment vertical="center"/>
    </xf>
    <xf numFmtId="0" fontId="18" fillId="3" borderId="47" xfId="1" applyFont="1" applyFill="1" applyBorder="1"/>
    <xf numFmtId="164" fontId="18" fillId="3" borderId="50" xfId="1" applyNumberFormat="1" applyFont="1" applyFill="1" applyBorder="1" applyAlignment="1">
      <alignment horizontal="center" vertical="top"/>
    </xf>
    <xf numFmtId="0" fontId="18" fillId="3" borderId="50" xfId="1" applyFont="1" applyFill="1" applyBorder="1" applyAlignment="1">
      <alignment vertical="top" wrapText="1"/>
    </xf>
    <xf numFmtId="0" fontId="18" fillId="3" borderId="50" xfId="1" applyFont="1" applyFill="1" applyBorder="1" applyAlignment="1">
      <alignment horizontal="center" vertical="top" wrapText="1"/>
    </xf>
    <xf numFmtId="0" fontId="18" fillId="3" borderId="51" xfId="1" applyFont="1" applyFill="1" applyBorder="1" applyAlignment="1">
      <alignment vertical="center"/>
    </xf>
    <xf numFmtId="0" fontId="18" fillId="3" borderId="50" xfId="1" applyFont="1" applyFill="1" applyBorder="1" applyAlignment="1">
      <alignment horizontal="center" vertical="top"/>
    </xf>
    <xf numFmtId="0" fontId="18" fillId="3" borderId="50" xfId="1" applyFont="1" applyFill="1" applyBorder="1" applyAlignment="1">
      <alignment vertical="center"/>
    </xf>
    <xf numFmtId="0" fontId="18" fillId="3" borderId="61" xfId="1" applyFont="1" applyFill="1" applyBorder="1" applyAlignment="1">
      <alignment vertical="center"/>
    </xf>
    <xf numFmtId="0" fontId="10" fillId="0" borderId="35" xfId="1" applyFont="1" applyBorder="1" applyAlignment="1">
      <alignment vertical="top"/>
    </xf>
    <xf numFmtId="164" fontId="10" fillId="0" borderId="35" xfId="1" applyNumberFormat="1" applyFont="1" applyBorder="1" applyAlignment="1">
      <alignment horizontal="center" vertical="top"/>
    </xf>
    <xf numFmtId="0" fontId="10" fillId="0" borderId="35" xfId="1" applyFont="1" applyBorder="1" applyAlignment="1">
      <alignment vertical="top" wrapText="1"/>
    </xf>
    <xf numFmtId="0" fontId="10" fillId="0" borderId="35" xfId="1" applyFont="1" applyBorder="1" applyAlignment="1">
      <alignment horizontal="center" vertical="top"/>
    </xf>
    <xf numFmtId="0" fontId="10" fillId="0" borderId="37" xfId="1" applyFont="1" applyBorder="1" applyAlignment="1">
      <alignment vertical="center"/>
    </xf>
    <xf numFmtId="0" fontId="10" fillId="0" borderId="52" xfId="1" applyFont="1" applyBorder="1" applyAlignment="1">
      <alignment vertical="center"/>
    </xf>
    <xf numFmtId="0" fontId="10" fillId="0" borderId="25" xfId="1" applyFont="1" applyBorder="1" applyAlignment="1">
      <alignment vertical="top" wrapText="1"/>
    </xf>
    <xf numFmtId="0" fontId="10" fillId="0" borderId="25" xfId="1" applyFont="1" applyBorder="1" applyAlignment="1">
      <alignment horizontal="center" vertical="top" wrapText="1"/>
    </xf>
    <xf numFmtId="2" fontId="10" fillId="0" borderId="35" xfId="1" applyNumberFormat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164" fontId="10" fillId="0" borderId="33" xfId="1" applyNumberFormat="1" applyFont="1" applyBorder="1" applyAlignment="1">
      <alignment horizontal="center" vertical="top"/>
    </xf>
    <xf numFmtId="0" fontId="10" fillId="0" borderId="33" xfId="1" applyFont="1" applyBorder="1" applyAlignment="1">
      <alignment vertical="top" wrapText="1"/>
    </xf>
    <xf numFmtId="0" fontId="10" fillId="0" borderId="33" xfId="1" applyFont="1" applyBorder="1" applyAlignment="1">
      <alignment horizontal="center" vertical="top" wrapText="1"/>
    </xf>
    <xf numFmtId="0" fontId="10" fillId="0" borderId="34" xfId="1" applyFont="1" applyBorder="1" applyAlignment="1">
      <alignment vertical="center"/>
    </xf>
    <xf numFmtId="0" fontId="10" fillId="0" borderId="33" xfId="1" applyFont="1" applyBorder="1" applyAlignment="1">
      <alignment horizontal="center" vertical="top"/>
    </xf>
    <xf numFmtId="0" fontId="10" fillId="0" borderId="33" xfId="1" applyFont="1" applyBorder="1" applyAlignment="1">
      <alignment vertical="center"/>
    </xf>
    <xf numFmtId="0" fontId="10" fillId="0" borderId="39" xfId="1" applyFont="1" applyBorder="1" applyAlignment="1">
      <alignment vertical="center"/>
    </xf>
    <xf numFmtId="0" fontId="11" fillId="3" borderId="35" xfId="1" applyFont="1" applyFill="1" applyBorder="1" applyAlignment="1">
      <alignment vertical="top" wrapText="1"/>
    </xf>
    <xf numFmtId="0" fontId="11" fillId="3" borderId="24" xfId="1" applyFont="1" applyFill="1" applyBorder="1" applyAlignment="1">
      <alignment vertical="top" wrapText="1"/>
    </xf>
    <xf numFmtId="0" fontId="10" fillId="3" borderId="25" xfId="1" applyFont="1" applyFill="1" applyBorder="1"/>
    <xf numFmtId="0" fontId="11" fillId="3" borderId="47" xfId="1" applyFont="1" applyFill="1" applyBorder="1" applyAlignment="1">
      <alignment vertical="top" wrapText="1"/>
    </xf>
    <xf numFmtId="0" fontId="10" fillId="3" borderId="50" xfId="1" applyFont="1" applyFill="1" applyBorder="1"/>
    <xf numFmtId="0" fontId="11" fillId="3" borderId="62" xfId="1" applyFont="1" applyFill="1" applyBorder="1" applyAlignment="1">
      <alignment vertical="top" wrapText="1"/>
    </xf>
    <xf numFmtId="0" fontId="10" fillId="3" borderId="33" xfId="1" applyFont="1" applyFill="1" applyBorder="1"/>
    <xf numFmtId="0" fontId="11" fillId="3" borderId="22" xfId="1" applyFont="1" applyFill="1" applyBorder="1" applyAlignment="1">
      <alignment horizontal="left" vertical="top" wrapText="1"/>
    </xf>
    <xf numFmtId="0" fontId="10" fillId="3" borderId="63" xfId="1" applyFont="1" applyFill="1" applyBorder="1" applyAlignment="1">
      <alignment vertical="center"/>
    </xf>
    <xf numFmtId="0" fontId="10" fillId="3" borderId="30" xfId="1" applyFont="1" applyFill="1" applyBorder="1" applyAlignment="1">
      <alignment vertical="top"/>
    </xf>
    <xf numFmtId="0" fontId="10" fillId="3" borderId="39" xfId="1" applyFont="1" applyFill="1" applyBorder="1" applyAlignment="1">
      <alignment vertical="top"/>
    </xf>
    <xf numFmtId="0" fontId="10" fillId="3" borderId="64" xfId="1" applyFont="1" applyFill="1" applyBorder="1" applyAlignment="1">
      <alignment vertical="center"/>
    </xf>
    <xf numFmtId="2" fontId="10" fillId="4" borderId="25" xfId="1" applyNumberFormat="1" applyFont="1" applyFill="1" applyBorder="1" applyAlignment="1">
      <alignment vertical="center"/>
    </xf>
    <xf numFmtId="0" fontId="10" fillId="3" borderId="65" xfId="1" applyFont="1" applyFill="1" applyBorder="1" applyAlignment="1">
      <alignment horizontal="center" vertical="top"/>
    </xf>
    <xf numFmtId="0" fontId="10" fillId="3" borderId="66" xfId="1" applyFont="1" applyFill="1" applyBorder="1" applyAlignment="1">
      <alignment vertical="top"/>
    </xf>
    <xf numFmtId="164" fontId="10" fillId="3" borderId="22" xfId="1" applyNumberFormat="1" applyFont="1" applyFill="1" applyBorder="1" applyAlignment="1">
      <alignment horizontal="center" vertical="top"/>
    </xf>
    <xf numFmtId="164" fontId="10" fillId="3" borderId="42" xfId="1" applyNumberFormat="1" applyFont="1" applyFill="1" applyBorder="1" applyAlignment="1">
      <alignment horizontal="center" vertical="top"/>
    </xf>
    <xf numFmtId="0" fontId="10" fillId="3" borderId="67" xfId="1" applyFont="1" applyFill="1" applyBorder="1" applyAlignment="1">
      <alignment vertical="center"/>
    </xf>
    <xf numFmtId="164" fontId="10" fillId="3" borderId="39" xfId="1" applyNumberFormat="1" applyFont="1" applyFill="1" applyBorder="1" applyAlignment="1">
      <alignment horizontal="center" vertical="top"/>
    </xf>
    <xf numFmtId="164" fontId="10" fillId="3" borderId="52" xfId="1" applyNumberFormat="1" applyFont="1" applyFill="1" applyBorder="1" applyAlignment="1">
      <alignment horizontal="center" vertical="top"/>
    </xf>
    <xf numFmtId="0" fontId="10" fillId="3" borderId="26" xfId="1" applyFont="1" applyFill="1" applyBorder="1" applyAlignment="1">
      <alignment horizontal="center" vertical="top" wrapText="1"/>
    </xf>
    <xf numFmtId="0" fontId="10" fillId="3" borderId="34" xfId="1" applyFont="1" applyFill="1" applyBorder="1" applyAlignment="1">
      <alignment horizontal="center" vertical="top" wrapText="1"/>
    </xf>
    <xf numFmtId="0" fontId="11" fillId="3" borderId="52" xfId="1" applyFont="1" applyFill="1" applyBorder="1" applyAlignment="1">
      <alignment horizontal="left" vertical="top" wrapText="1"/>
    </xf>
    <xf numFmtId="0" fontId="11" fillId="3" borderId="35" xfId="1" applyFont="1" applyFill="1" applyBorder="1" applyAlignment="1">
      <alignment horizontal="left" vertical="top" wrapText="1"/>
    </xf>
    <xf numFmtId="0" fontId="10" fillId="3" borderId="22" xfId="1" applyFont="1" applyFill="1" applyBorder="1" applyAlignment="1">
      <alignment horizontal="center" vertical="top"/>
    </xf>
    <xf numFmtId="0" fontId="10" fillId="3" borderId="52" xfId="1" applyFont="1" applyFill="1" applyBorder="1" applyAlignment="1">
      <alignment vertical="top"/>
    </xf>
    <xf numFmtId="164" fontId="10" fillId="3" borderId="30" xfId="1" applyNumberFormat="1" applyFont="1" applyFill="1" applyBorder="1" applyAlignment="1">
      <alignment horizontal="center" vertical="top"/>
    </xf>
    <xf numFmtId="164" fontId="10" fillId="3" borderId="61" xfId="1" applyNumberFormat="1" applyFont="1" applyFill="1" applyBorder="1" applyAlignment="1">
      <alignment horizontal="center" vertical="top"/>
    </xf>
    <xf numFmtId="0" fontId="10" fillId="3" borderId="68" xfId="1" applyFont="1" applyFill="1" applyBorder="1" applyAlignment="1">
      <alignment vertical="center"/>
    </xf>
    <xf numFmtId="0" fontId="10" fillId="6" borderId="20" xfId="1" applyFont="1" applyFill="1" applyBorder="1" applyAlignment="1">
      <alignment horizontal="center" vertical="top"/>
    </xf>
    <xf numFmtId="164" fontId="10" fillId="6" borderId="20" xfId="1" applyNumberFormat="1" applyFont="1" applyFill="1" applyBorder="1" applyAlignment="1">
      <alignment horizontal="center" vertical="top"/>
    </xf>
    <xf numFmtId="0" fontId="10" fillId="0" borderId="20" xfId="1" applyFont="1" applyBorder="1" applyAlignment="1">
      <alignment vertical="top" wrapText="1"/>
    </xf>
    <xf numFmtId="0" fontId="10" fillId="0" borderId="20" xfId="1" applyFont="1" applyBorder="1" applyAlignment="1">
      <alignment horizontal="center" vertical="top" wrapText="1"/>
    </xf>
    <xf numFmtId="0" fontId="10" fillId="0" borderId="63" xfId="1" applyFont="1" applyBorder="1" applyAlignment="1">
      <alignment vertical="center"/>
    </xf>
    <xf numFmtId="0" fontId="10" fillId="0" borderId="20" xfId="1" applyFont="1" applyBorder="1" applyAlignment="1">
      <alignment horizontal="center" vertical="top"/>
    </xf>
    <xf numFmtId="0" fontId="10" fillId="0" borderId="35" xfId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10" fillId="6" borderId="25" xfId="1" applyFont="1" applyFill="1" applyBorder="1" applyAlignment="1">
      <alignment horizontal="center" vertical="top"/>
    </xf>
    <xf numFmtId="164" fontId="10" fillId="6" borderId="25" xfId="1" applyNumberFormat="1" applyFont="1" applyFill="1" applyBorder="1" applyAlignment="1">
      <alignment horizontal="center" vertical="top"/>
    </xf>
    <xf numFmtId="0" fontId="10" fillId="0" borderId="55" xfId="1" applyFont="1" applyBorder="1" applyAlignment="1">
      <alignment vertical="center"/>
    </xf>
    <xf numFmtId="0" fontId="10" fillId="0" borderId="33" xfId="1" applyFont="1" applyBorder="1" applyAlignment="1">
      <alignment horizontal="center" vertical="center"/>
    </xf>
    <xf numFmtId="0" fontId="10" fillId="6" borderId="33" xfId="1" applyFont="1" applyFill="1" applyBorder="1" applyAlignment="1">
      <alignment horizontal="center" vertical="top"/>
    </xf>
    <xf numFmtId="164" fontId="10" fillId="6" borderId="33" xfId="1" applyNumberFormat="1" applyFont="1" applyFill="1" applyBorder="1" applyAlignment="1">
      <alignment horizontal="center" vertical="top"/>
    </xf>
    <xf numFmtId="0" fontId="10" fillId="0" borderId="56" xfId="1" applyFont="1" applyBorder="1" applyAlignment="1">
      <alignment vertical="center"/>
    </xf>
    <xf numFmtId="0" fontId="10" fillId="0" borderId="20" xfId="1" applyFont="1" applyBorder="1" applyAlignment="1">
      <alignment vertical="top"/>
    </xf>
    <xf numFmtId="0" fontId="10" fillId="3" borderId="42" xfId="1" applyFont="1" applyFill="1" applyBorder="1" applyAlignment="1">
      <alignment vertical="top"/>
    </xf>
    <xf numFmtId="0" fontId="10" fillId="3" borderId="21" xfId="1" applyFont="1" applyFill="1" applyBorder="1" applyAlignment="1">
      <alignment horizontal="center" vertical="top"/>
    </xf>
    <xf numFmtId="0" fontId="10" fillId="3" borderId="61" xfId="1" applyFont="1" applyFill="1" applyBorder="1" applyAlignment="1">
      <alignment vertical="center"/>
    </xf>
    <xf numFmtId="0" fontId="12" fillId="3" borderId="29" xfId="1" applyFont="1" applyFill="1" applyBorder="1" applyAlignment="1">
      <alignment horizontal="left" vertical="top"/>
    </xf>
    <xf numFmtId="0" fontId="13" fillId="3" borderId="0" xfId="1" applyFont="1" applyFill="1" applyAlignment="1">
      <alignment horizontal="left" vertical="top"/>
    </xf>
    <xf numFmtId="0" fontId="13" fillId="3" borderId="0" xfId="1" applyFont="1" applyFill="1" applyAlignment="1">
      <alignment horizontal="center" vertical="top"/>
    </xf>
    <xf numFmtId="0" fontId="10" fillId="3" borderId="65" xfId="1" applyFont="1" applyFill="1" applyBorder="1" applyAlignment="1">
      <alignment vertical="center"/>
    </xf>
    <xf numFmtId="0" fontId="12" fillId="3" borderId="69" xfId="1" applyFont="1" applyFill="1" applyBorder="1" applyAlignment="1">
      <alignment horizontal="left"/>
    </xf>
    <xf numFmtId="0" fontId="12" fillId="3" borderId="0" xfId="1" applyFont="1" applyFill="1" applyAlignment="1">
      <alignment horizontal="left" vertical="top"/>
    </xf>
    <xf numFmtId="0" fontId="11" fillId="3" borderId="20" xfId="1" applyFont="1" applyFill="1" applyBorder="1" applyAlignment="1">
      <alignment vertical="top" wrapText="1"/>
    </xf>
    <xf numFmtId="0" fontId="11" fillId="3" borderId="4" xfId="1" applyFont="1" applyFill="1" applyBorder="1" applyAlignment="1">
      <alignment horizontal="left" vertical="top" wrapText="1"/>
    </xf>
    <xf numFmtId="2" fontId="10" fillId="5" borderId="70" xfId="1" applyNumberFormat="1" applyFont="1" applyFill="1" applyBorder="1" applyAlignment="1">
      <alignment vertical="center"/>
    </xf>
    <xf numFmtId="2" fontId="10" fillId="0" borderId="70" xfId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2" fontId="10" fillId="0" borderId="35" xfId="1" applyNumberFormat="1" applyFont="1" applyBorder="1" applyAlignment="1">
      <alignment vertical="center"/>
    </xf>
    <xf numFmtId="2" fontId="10" fillId="7" borderId="35" xfId="1" applyNumberFormat="1" applyFont="1" applyFill="1" applyBorder="1" applyAlignment="1">
      <alignment vertical="center"/>
    </xf>
    <xf numFmtId="0" fontId="11" fillId="3" borderId="24" xfId="1" applyFont="1" applyFill="1" applyBorder="1" applyAlignment="1">
      <alignment horizontal="left" vertical="top" wrapText="1"/>
    </xf>
    <xf numFmtId="0" fontId="10" fillId="5" borderId="52" xfId="1" applyFont="1" applyFill="1" applyBorder="1" applyAlignment="1">
      <alignment vertical="center"/>
    </xf>
    <xf numFmtId="0" fontId="11" fillId="3" borderId="47" xfId="1" applyFont="1" applyFill="1" applyBorder="1" applyAlignment="1">
      <alignment horizontal="left" vertical="top" wrapText="1"/>
    </xf>
    <xf numFmtId="164" fontId="10" fillId="3" borderId="71" xfId="1" applyNumberFormat="1" applyFont="1" applyFill="1" applyBorder="1" applyAlignment="1">
      <alignment horizontal="center" vertical="top"/>
    </xf>
    <xf numFmtId="0" fontId="10" fillId="3" borderId="71" xfId="1" applyFont="1" applyFill="1" applyBorder="1" applyAlignment="1">
      <alignment vertical="top" wrapText="1"/>
    </xf>
    <xf numFmtId="0" fontId="10" fillId="3" borderId="71" xfId="1" applyFont="1" applyFill="1" applyBorder="1" applyAlignment="1">
      <alignment horizontal="center" vertical="top" wrapText="1"/>
    </xf>
    <xf numFmtId="0" fontId="10" fillId="3" borderId="72" xfId="1" applyFont="1" applyFill="1" applyBorder="1" applyAlignment="1">
      <alignment vertical="center"/>
    </xf>
    <xf numFmtId="0" fontId="10" fillId="3" borderId="71" xfId="1" applyFont="1" applyFill="1" applyBorder="1" applyAlignment="1">
      <alignment horizontal="center" vertical="top"/>
    </xf>
    <xf numFmtId="2" fontId="10" fillId="4" borderId="71" xfId="1" applyNumberFormat="1" applyFont="1" applyFill="1" applyBorder="1" applyAlignment="1">
      <alignment vertical="center"/>
    </xf>
    <xf numFmtId="0" fontId="10" fillId="3" borderId="71" xfId="1" applyFont="1" applyFill="1" applyBorder="1" applyAlignment="1">
      <alignment vertical="center"/>
    </xf>
    <xf numFmtId="2" fontId="10" fillId="5" borderId="71" xfId="1" applyNumberFormat="1" applyFont="1" applyFill="1" applyBorder="1" applyAlignment="1">
      <alignment vertical="center"/>
    </xf>
    <xf numFmtId="1" fontId="10" fillId="3" borderId="25" xfId="1" applyNumberFormat="1" applyFont="1" applyFill="1" applyBorder="1" applyAlignment="1">
      <alignment vertical="center"/>
    </xf>
    <xf numFmtId="0" fontId="11" fillId="3" borderId="24" xfId="1" applyFont="1" applyFill="1" applyBorder="1" applyAlignment="1">
      <alignment horizontal="left" wrapText="1"/>
    </xf>
    <xf numFmtId="0" fontId="11" fillId="3" borderId="19" xfId="1" applyFont="1" applyFill="1" applyBorder="1" applyAlignment="1">
      <alignment horizontal="left" vertical="top" wrapText="1"/>
    </xf>
    <xf numFmtId="2" fontId="10" fillId="3" borderId="22" xfId="1" applyNumberFormat="1" applyFont="1" applyFill="1" applyBorder="1" applyAlignment="1">
      <alignment vertical="center"/>
    </xf>
    <xf numFmtId="0" fontId="11" fillId="3" borderId="24" xfId="1" applyFont="1" applyFill="1" applyBorder="1" applyAlignment="1">
      <alignment horizontal="left" vertical="top" wrapText="1"/>
    </xf>
    <xf numFmtId="0" fontId="11" fillId="3" borderId="65" xfId="1" applyFont="1" applyFill="1" applyBorder="1" applyAlignment="1">
      <alignment horizontal="left" vertical="top" wrapText="1"/>
    </xf>
    <xf numFmtId="1" fontId="10" fillId="3" borderId="35" xfId="1" applyNumberFormat="1" applyFont="1" applyFill="1" applyBorder="1" applyAlignment="1">
      <alignment vertical="center"/>
    </xf>
    <xf numFmtId="0" fontId="10" fillId="3" borderId="33" xfId="1" applyFont="1" applyFill="1" applyBorder="1" applyAlignment="1">
      <alignment horizontal="left" wrapText="1"/>
    </xf>
    <xf numFmtId="3" fontId="15" fillId="3" borderId="1" xfId="1" applyNumberFormat="1" applyFont="1" applyFill="1" applyBorder="1" applyAlignment="1">
      <alignment horizontal="right"/>
    </xf>
    <xf numFmtId="0" fontId="10" fillId="3" borderId="32" xfId="1" applyFont="1" applyFill="1" applyBorder="1" applyAlignment="1">
      <alignment horizontal="left" wrapText="1"/>
    </xf>
    <xf numFmtId="164" fontId="10" fillId="6" borderId="22" xfId="1" applyNumberFormat="1" applyFont="1" applyFill="1" applyBorder="1" applyAlignment="1">
      <alignment horizontal="center" vertical="top"/>
    </xf>
    <xf numFmtId="0" fontId="10" fillId="6" borderId="20" xfId="1" applyFont="1" applyFill="1" applyBorder="1" applyAlignment="1">
      <alignment vertical="top" wrapText="1"/>
    </xf>
    <xf numFmtId="0" fontId="10" fillId="6" borderId="63" xfId="1" applyFont="1" applyFill="1" applyBorder="1" applyAlignment="1">
      <alignment vertical="center"/>
    </xf>
    <xf numFmtId="164" fontId="10" fillId="6" borderId="30" xfId="1" applyNumberFormat="1" applyFont="1" applyFill="1" applyBorder="1" applyAlignment="1">
      <alignment horizontal="center" vertical="top"/>
    </xf>
    <xf numFmtId="0" fontId="10" fillId="6" borderId="25" xfId="1" applyFont="1" applyFill="1" applyBorder="1" applyAlignment="1">
      <alignment vertical="top" wrapText="1"/>
    </xf>
    <xf numFmtId="0" fontId="10" fillId="6" borderId="55" xfId="1" applyFont="1" applyFill="1" applyBorder="1" applyAlignment="1">
      <alignment vertical="center"/>
    </xf>
    <xf numFmtId="3" fontId="10" fillId="6" borderId="25" xfId="1" applyNumberFormat="1" applyFont="1" applyFill="1" applyBorder="1" applyAlignment="1">
      <alignment vertical="center"/>
    </xf>
    <xf numFmtId="0" fontId="10" fillId="6" borderId="25" xfId="1" applyFont="1" applyFill="1" applyBorder="1" applyAlignment="1">
      <alignment vertical="center"/>
    </xf>
    <xf numFmtId="3" fontId="10" fillId="6" borderId="30" xfId="1" applyNumberFormat="1" applyFont="1" applyFill="1" applyBorder="1" applyAlignment="1">
      <alignment vertical="center"/>
    </xf>
    <xf numFmtId="0" fontId="10" fillId="6" borderId="30" xfId="1" applyFont="1" applyFill="1" applyBorder="1" applyAlignment="1">
      <alignment vertical="center"/>
    </xf>
    <xf numFmtId="164" fontId="10" fillId="6" borderId="39" xfId="1" applyNumberFormat="1" applyFont="1" applyFill="1" applyBorder="1" applyAlignment="1">
      <alignment horizontal="center" vertical="top"/>
    </xf>
    <xf numFmtId="0" fontId="10" fillId="6" borderId="33" xfId="1" applyFont="1" applyFill="1" applyBorder="1" applyAlignment="1">
      <alignment vertical="top" wrapText="1"/>
    </xf>
    <xf numFmtId="0" fontId="10" fillId="6" borderId="56" xfId="1" applyFont="1" applyFill="1" applyBorder="1" applyAlignment="1">
      <alignment vertical="center"/>
    </xf>
    <xf numFmtId="3" fontId="10" fillId="6" borderId="33" xfId="1" applyNumberFormat="1" applyFont="1" applyFill="1" applyBorder="1" applyAlignment="1">
      <alignment vertical="center"/>
    </xf>
    <xf numFmtId="0" fontId="10" fillId="6" borderId="33" xfId="1" applyFont="1" applyFill="1" applyBorder="1" applyAlignment="1">
      <alignment vertical="center"/>
    </xf>
    <xf numFmtId="0" fontId="10" fillId="3" borderId="4" xfId="1" applyFont="1" applyFill="1" applyBorder="1" applyAlignment="1">
      <alignment horizontal="left" vertical="top" wrapText="1"/>
    </xf>
    <xf numFmtId="2" fontId="10" fillId="4" borderId="20" xfId="1" applyNumberFormat="1" applyFont="1" applyFill="1" applyBorder="1" applyAlignment="1">
      <alignment vertical="center"/>
    </xf>
    <xf numFmtId="2" fontId="10" fillId="4" borderId="52" xfId="1" applyNumberFormat="1" applyFont="1" applyFill="1" applyBorder="1" applyAlignment="1">
      <alignment vertical="center"/>
    </xf>
    <xf numFmtId="0" fontId="10" fillId="3" borderId="33" xfId="1" applyFont="1" applyFill="1" applyBorder="1" applyAlignment="1">
      <alignment wrapText="1"/>
    </xf>
    <xf numFmtId="0" fontId="10" fillId="3" borderId="1" xfId="1" applyFont="1" applyFill="1" applyBorder="1" applyAlignment="1">
      <alignment vertical="top" wrapText="1"/>
    </xf>
    <xf numFmtId="0" fontId="10" fillId="3" borderId="8" xfId="1" applyFont="1" applyFill="1" applyBorder="1" applyAlignment="1">
      <alignment vertical="center"/>
    </xf>
    <xf numFmtId="0" fontId="10" fillId="3" borderId="9" xfId="1" applyFont="1" applyFill="1" applyBorder="1" applyAlignment="1">
      <alignment vertical="center"/>
    </xf>
    <xf numFmtId="2" fontId="10" fillId="4" borderId="73" xfId="1" applyNumberFormat="1" applyFont="1" applyFill="1" applyBorder="1" applyAlignment="1">
      <alignment vertical="center"/>
    </xf>
    <xf numFmtId="2" fontId="10" fillId="5" borderId="52" xfId="1" applyNumberFormat="1" applyFont="1" applyFill="1" applyBorder="1" applyAlignment="1">
      <alignment vertical="center"/>
    </xf>
    <xf numFmtId="2" fontId="10" fillId="3" borderId="52" xfId="1" applyNumberFormat="1" applyFont="1" applyFill="1" applyBorder="1" applyAlignment="1">
      <alignment vertical="center"/>
    </xf>
    <xf numFmtId="2" fontId="10" fillId="3" borderId="73" xfId="1" applyNumberFormat="1" applyFont="1" applyFill="1" applyBorder="1" applyAlignment="1">
      <alignment vertical="center"/>
    </xf>
    <xf numFmtId="2" fontId="10" fillId="5" borderId="73" xfId="1" applyNumberFormat="1" applyFont="1" applyFill="1" applyBorder="1" applyAlignment="1">
      <alignment vertical="center"/>
    </xf>
    <xf numFmtId="0" fontId="10" fillId="3" borderId="32" xfId="1" applyFont="1" applyFill="1" applyBorder="1" applyAlignment="1">
      <alignment wrapText="1"/>
    </xf>
    <xf numFmtId="164" fontId="10" fillId="0" borderId="52" xfId="1" applyNumberFormat="1" applyFont="1" applyBorder="1" applyAlignment="1">
      <alignment horizontal="center" vertical="top"/>
    </xf>
    <xf numFmtId="0" fontId="10" fillId="0" borderId="66" xfId="1" applyFont="1" applyBorder="1" applyAlignment="1">
      <alignment vertical="top" wrapText="1"/>
    </xf>
    <xf numFmtId="0" fontId="10" fillId="0" borderId="35" xfId="1" applyFont="1" applyBorder="1" applyAlignment="1">
      <alignment horizontal="center" vertical="top" wrapText="1"/>
    </xf>
    <xf numFmtId="0" fontId="10" fillId="0" borderId="64" xfId="1" applyFont="1" applyBorder="1" applyAlignment="1">
      <alignment vertical="center"/>
    </xf>
    <xf numFmtId="2" fontId="10" fillId="8" borderId="73" xfId="1" applyNumberFormat="1" applyFont="1" applyFill="1" applyBorder="1" applyAlignment="1">
      <alignment vertical="center"/>
    </xf>
    <xf numFmtId="2" fontId="10" fillId="0" borderId="73" xfId="1" applyNumberFormat="1" applyFont="1" applyBorder="1" applyAlignment="1">
      <alignment vertical="center"/>
    </xf>
    <xf numFmtId="164" fontId="10" fillId="0" borderId="30" xfId="1" applyNumberFormat="1" applyFont="1" applyBorder="1" applyAlignment="1">
      <alignment horizontal="center" vertical="top"/>
    </xf>
    <xf numFmtId="164" fontId="10" fillId="0" borderId="39" xfId="1" applyNumberFormat="1" applyFont="1" applyBorder="1" applyAlignment="1">
      <alignment horizontal="center" vertical="top"/>
    </xf>
    <xf numFmtId="0" fontId="10" fillId="3" borderId="66" xfId="1" applyFont="1" applyFill="1" applyBorder="1" applyAlignment="1">
      <alignment vertical="top" wrapText="1"/>
    </xf>
    <xf numFmtId="0" fontId="10" fillId="5" borderId="74" xfId="1" applyFont="1" applyFill="1" applyBorder="1" applyAlignment="1">
      <alignment vertical="center"/>
    </xf>
    <xf numFmtId="0" fontId="10" fillId="3" borderId="75" xfId="1" applyFont="1" applyFill="1" applyBorder="1" applyAlignment="1">
      <alignment vertical="center"/>
    </xf>
    <xf numFmtId="0" fontId="11" fillId="3" borderId="76" xfId="1" applyFont="1" applyFill="1" applyBorder="1" applyAlignment="1">
      <alignment horizontal="center" vertical="top" wrapText="1"/>
    </xf>
    <xf numFmtId="164" fontId="10" fillId="3" borderId="65" xfId="1" applyNumberFormat="1" applyFont="1" applyFill="1" applyBorder="1" applyAlignment="1">
      <alignment horizontal="center" vertical="top"/>
    </xf>
    <xf numFmtId="0" fontId="22" fillId="3" borderId="66" xfId="1" applyFont="1" applyFill="1" applyBorder="1" applyAlignment="1">
      <alignment vertical="top" wrapText="1"/>
    </xf>
    <xf numFmtId="165" fontId="10" fillId="3" borderId="52" xfId="1" applyNumberFormat="1" applyFont="1" applyFill="1" applyBorder="1" applyAlignment="1">
      <alignment horizontal="center" vertical="top"/>
    </xf>
    <xf numFmtId="0" fontId="10" fillId="3" borderId="49" xfId="1" applyFont="1" applyFill="1" applyBorder="1" applyAlignment="1">
      <alignment vertical="top" wrapText="1"/>
    </xf>
    <xf numFmtId="165" fontId="10" fillId="3" borderId="36" xfId="1" applyNumberFormat="1" applyFont="1" applyFill="1" applyBorder="1" applyAlignment="1">
      <alignment horizontal="center" vertical="top"/>
    </xf>
    <xf numFmtId="0" fontId="10" fillId="3" borderId="5" xfId="1" applyFont="1" applyFill="1" applyBorder="1" applyAlignment="1">
      <alignment horizontal="center" vertical="top" wrapText="1"/>
    </xf>
    <xf numFmtId="0" fontId="10" fillId="3" borderId="17" xfId="1" applyFont="1" applyFill="1" applyBorder="1" applyAlignment="1">
      <alignment vertical="center"/>
    </xf>
    <xf numFmtId="165" fontId="10" fillId="3" borderId="35" xfId="1" applyNumberFormat="1" applyFont="1" applyFill="1" applyBorder="1" applyAlignment="1">
      <alignment horizontal="center" vertical="top"/>
    </xf>
    <xf numFmtId="165" fontId="10" fillId="3" borderId="25" xfId="1" applyNumberFormat="1" applyFont="1" applyFill="1" applyBorder="1" applyAlignment="1">
      <alignment horizontal="center" vertical="top"/>
    </xf>
    <xf numFmtId="165" fontId="10" fillId="3" borderId="30" xfId="1" applyNumberFormat="1" applyFont="1" applyFill="1" applyBorder="1" applyAlignment="1">
      <alignment horizontal="center" vertical="top"/>
    </xf>
    <xf numFmtId="165" fontId="10" fillId="3" borderId="33" xfId="1" applyNumberFormat="1" applyFont="1" applyFill="1" applyBorder="1" applyAlignment="1">
      <alignment horizontal="center" vertical="top"/>
    </xf>
    <xf numFmtId="165" fontId="10" fillId="3" borderId="39" xfId="1" applyNumberFormat="1" applyFont="1" applyFill="1" applyBorder="1" applyAlignment="1">
      <alignment horizontal="center" vertical="top"/>
    </xf>
    <xf numFmtId="165" fontId="10" fillId="3" borderId="65" xfId="1" applyNumberFormat="1" applyFont="1" applyFill="1" applyBorder="1" applyAlignment="1">
      <alignment horizontal="center" vertical="top"/>
    </xf>
    <xf numFmtId="0" fontId="11" fillId="3" borderId="66" xfId="1" applyFont="1" applyFill="1" applyBorder="1" applyAlignment="1">
      <alignment vertical="top" wrapText="1"/>
    </xf>
    <xf numFmtId="0" fontId="10" fillId="3" borderId="53" xfId="1" applyFont="1" applyFill="1" applyBorder="1" applyAlignment="1">
      <alignment horizontal="center" vertical="top"/>
    </xf>
    <xf numFmtId="0" fontId="10" fillId="3" borderId="77" xfId="1" applyFont="1" applyFill="1" applyBorder="1" applyAlignment="1">
      <alignment vertical="center"/>
    </xf>
    <xf numFmtId="0" fontId="10" fillId="3" borderId="78" xfId="1" applyFont="1" applyFill="1" applyBorder="1" applyAlignment="1">
      <alignment horizontal="center" vertical="top"/>
    </xf>
    <xf numFmtId="0" fontId="10" fillId="3" borderId="79" xfId="1" applyFont="1" applyFill="1" applyBorder="1" applyAlignment="1">
      <alignment horizontal="center" vertical="top"/>
    </xf>
    <xf numFmtId="0" fontId="10" fillId="3" borderId="80" xfId="1" applyFont="1" applyFill="1" applyBorder="1" applyAlignment="1">
      <alignment horizontal="center" vertical="top"/>
    </xf>
    <xf numFmtId="0" fontId="10" fillId="3" borderId="26" xfId="1" applyFont="1" applyFill="1" applyBorder="1" applyAlignment="1">
      <alignment horizontal="center" vertical="top"/>
    </xf>
    <xf numFmtId="0" fontId="14" fillId="3" borderId="81" xfId="1" applyFont="1" applyFill="1" applyBorder="1" applyAlignment="1">
      <alignment vertical="center"/>
    </xf>
    <xf numFmtId="0" fontId="14" fillId="3" borderId="0" xfId="1" applyFont="1" applyFill="1" applyAlignment="1">
      <alignment vertical="center"/>
    </xf>
    <xf numFmtId="0" fontId="10" fillId="3" borderId="34" xfId="1" applyFont="1" applyFill="1" applyBorder="1" applyAlignment="1">
      <alignment horizontal="center" vertical="top"/>
    </xf>
    <xf numFmtId="0" fontId="14" fillId="3" borderId="82" xfId="1" applyFont="1" applyFill="1" applyBorder="1" applyAlignment="1">
      <alignment vertical="center"/>
    </xf>
    <xf numFmtId="0" fontId="14" fillId="3" borderId="17" xfId="1" applyFont="1" applyFill="1" applyBorder="1" applyAlignment="1">
      <alignment vertical="center"/>
    </xf>
    <xf numFmtId="0" fontId="10" fillId="3" borderId="83" xfId="1" applyFont="1" applyFill="1" applyBorder="1" applyAlignment="1">
      <alignment horizontal="center" vertical="top"/>
    </xf>
    <xf numFmtId="0" fontId="10" fillId="3" borderId="84" xfId="1" applyFont="1" applyFill="1" applyBorder="1" applyAlignment="1">
      <alignment horizontal="center" vertical="top"/>
    </xf>
    <xf numFmtId="0" fontId="10" fillId="3" borderId="85" xfId="1" applyFont="1" applyFill="1" applyBorder="1" applyAlignment="1">
      <alignment horizontal="center" vertical="top"/>
    </xf>
    <xf numFmtId="2" fontId="10" fillId="3" borderId="20" xfId="1" applyNumberFormat="1" applyFont="1" applyFill="1" applyBorder="1" applyAlignment="1">
      <alignment vertical="center"/>
    </xf>
    <xf numFmtId="0" fontId="10" fillId="3" borderId="10" xfId="1" applyFont="1" applyFill="1" applyBorder="1" applyAlignment="1">
      <alignment horizontal="center" vertical="top"/>
    </xf>
    <xf numFmtId="0" fontId="10" fillId="3" borderId="82" xfId="1" applyFont="1" applyFill="1" applyBorder="1" applyAlignment="1">
      <alignment vertical="center"/>
    </xf>
    <xf numFmtId="0" fontId="10" fillId="3" borderId="36" xfId="1" applyFont="1" applyFill="1" applyBorder="1" applyAlignment="1">
      <alignment horizontal="center" vertical="top"/>
    </xf>
    <xf numFmtId="0" fontId="10" fillId="3" borderId="81" xfId="1" applyFont="1" applyFill="1" applyBorder="1" applyAlignment="1">
      <alignment vertical="center"/>
    </xf>
    <xf numFmtId="0" fontId="10" fillId="3" borderId="38" xfId="1" applyFont="1" applyFill="1" applyBorder="1" applyAlignment="1">
      <alignment horizontal="center" vertical="top"/>
    </xf>
    <xf numFmtId="3" fontId="10" fillId="3" borderId="32" xfId="1" applyNumberFormat="1" applyFont="1" applyFill="1" applyBorder="1" applyAlignment="1">
      <alignment vertical="center"/>
    </xf>
    <xf numFmtId="0" fontId="10" fillId="4" borderId="52" xfId="1" applyFont="1" applyFill="1" applyBorder="1" applyAlignment="1">
      <alignment vertical="center"/>
    </xf>
    <xf numFmtId="0" fontId="11" fillId="3" borderId="24" xfId="1" applyFont="1" applyFill="1" applyBorder="1"/>
    <xf numFmtId="0" fontId="11" fillId="3" borderId="47" xfId="1" applyFont="1" applyFill="1" applyBorder="1"/>
    <xf numFmtId="0" fontId="10" fillId="3" borderId="61" xfId="1" applyFont="1" applyFill="1" applyBorder="1" applyAlignment="1">
      <alignment horizontal="center" vertical="top"/>
    </xf>
    <xf numFmtId="0" fontId="10" fillId="3" borderId="62" xfId="1" applyFont="1" applyFill="1" applyBorder="1"/>
    <xf numFmtId="0" fontId="10" fillId="3" borderId="22" xfId="1" applyFont="1" applyFill="1" applyBorder="1" applyAlignment="1">
      <alignment vertical="top"/>
    </xf>
    <xf numFmtId="0" fontId="10" fillId="3" borderId="86" xfId="1" applyFont="1" applyFill="1" applyBorder="1" applyAlignment="1">
      <alignment vertical="center"/>
    </xf>
    <xf numFmtId="0" fontId="10" fillId="3" borderId="87" xfId="1" applyFont="1" applyFill="1" applyBorder="1" applyAlignment="1">
      <alignment vertical="center"/>
    </xf>
    <xf numFmtId="0" fontId="10" fillId="3" borderId="4" xfId="1" applyFont="1" applyFill="1" applyBorder="1" applyAlignment="1">
      <alignment wrapText="1"/>
    </xf>
    <xf numFmtId="165" fontId="10" fillId="3" borderId="20" xfId="1" applyNumberFormat="1" applyFont="1" applyFill="1" applyBorder="1" applyAlignment="1">
      <alignment horizontal="center" vertical="top"/>
    </xf>
    <xf numFmtId="165" fontId="10" fillId="3" borderId="22" xfId="1" applyNumberFormat="1" applyFont="1" applyFill="1" applyBorder="1" applyAlignment="1">
      <alignment horizontal="center" vertical="top"/>
    </xf>
    <xf numFmtId="0" fontId="10" fillId="3" borderId="25" xfId="1" applyFont="1" applyFill="1" applyBorder="1" applyAlignment="1">
      <alignment horizontal="center" vertical="center"/>
    </xf>
    <xf numFmtId="2" fontId="23" fillId="4" borderId="0" xfId="1" applyNumberFormat="1" applyFont="1" applyFill="1" applyAlignment="1">
      <alignment horizontal="right" vertical="center"/>
    </xf>
    <xf numFmtId="2" fontId="23" fillId="5" borderId="0" xfId="1" applyNumberFormat="1" applyFont="1" applyFill="1" applyAlignment="1">
      <alignment horizontal="right" vertical="center"/>
    </xf>
    <xf numFmtId="3" fontId="23" fillId="3" borderId="35" xfId="1" applyNumberFormat="1" applyFont="1" applyFill="1" applyBorder="1" applyAlignment="1">
      <alignment horizontal="right" vertical="center"/>
    </xf>
    <xf numFmtId="3" fontId="23" fillId="3" borderId="88" xfId="1" applyNumberFormat="1" applyFont="1" applyFill="1" applyBorder="1" applyAlignment="1">
      <alignment horizontal="right" vertical="center"/>
    </xf>
    <xf numFmtId="3" fontId="23" fillId="3" borderId="89" xfId="1" applyNumberFormat="1" applyFont="1" applyFill="1" applyBorder="1" applyAlignment="1">
      <alignment horizontal="right" vertical="center"/>
    </xf>
    <xf numFmtId="0" fontId="23" fillId="3" borderId="89" xfId="1" applyFont="1" applyFill="1" applyBorder="1" applyAlignment="1">
      <alignment horizontal="right" vertical="center"/>
    </xf>
    <xf numFmtId="3" fontId="23" fillId="3" borderId="90" xfId="1" applyNumberFormat="1" applyFont="1" applyFill="1" applyBorder="1" applyAlignment="1">
      <alignment horizontal="right" vertical="center"/>
    </xf>
    <xf numFmtId="3" fontId="23" fillId="3" borderId="91" xfId="1" applyNumberFormat="1" applyFont="1" applyFill="1" applyBorder="1" applyAlignment="1">
      <alignment horizontal="right" vertical="center"/>
    </xf>
    <xf numFmtId="3" fontId="23" fillId="3" borderId="92" xfId="1" applyNumberFormat="1" applyFont="1" applyFill="1" applyBorder="1" applyAlignment="1">
      <alignment horizontal="right" vertical="center"/>
    </xf>
    <xf numFmtId="3" fontId="23" fillId="3" borderId="93" xfId="1" applyNumberFormat="1" applyFont="1" applyFill="1" applyBorder="1" applyAlignment="1">
      <alignment horizontal="right" vertical="center"/>
    </xf>
    <xf numFmtId="3" fontId="23" fillId="3" borderId="94" xfId="1" applyNumberFormat="1" applyFont="1" applyFill="1" applyBorder="1" applyAlignment="1">
      <alignment horizontal="right" vertical="center"/>
    </xf>
    <xf numFmtId="0" fontId="10" fillId="3" borderId="35" xfId="1" applyFont="1" applyFill="1" applyBorder="1" applyAlignment="1">
      <alignment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wrapText="1"/>
    </xf>
    <xf numFmtId="2" fontId="24" fillId="8" borderId="0" xfId="1" applyNumberFormat="1" applyFont="1" applyFill="1" applyAlignment="1">
      <alignment horizontal="right" vertical="center"/>
    </xf>
    <xf numFmtId="0" fontId="25" fillId="0" borderId="35" xfId="1" applyFont="1" applyBorder="1" applyAlignment="1">
      <alignment vertical="center"/>
    </xf>
    <xf numFmtId="3" fontId="24" fillId="0" borderId="0" xfId="1" applyNumberFormat="1" applyFont="1" applyAlignment="1">
      <alignment horizontal="right" vertical="center"/>
    </xf>
    <xf numFmtId="0" fontId="25" fillId="0" borderId="4" xfId="1" applyFont="1" applyBorder="1" applyAlignment="1">
      <alignment vertical="center"/>
    </xf>
    <xf numFmtId="0" fontId="24" fillId="0" borderId="0" xfId="1" applyFont="1" applyAlignment="1">
      <alignment horizontal="right" vertical="center"/>
    </xf>
    <xf numFmtId="0" fontId="10" fillId="0" borderId="5" xfId="1" applyFont="1" applyBorder="1" applyAlignment="1">
      <alignment vertical="center"/>
    </xf>
    <xf numFmtId="2" fontId="23" fillId="8" borderId="1" xfId="1" applyNumberFormat="1" applyFont="1" applyFill="1" applyBorder="1" applyAlignment="1">
      <alignment horizontal="right" vertical="center"/>
    </xf>
    <xf numFmtId="2" fontId="23" fillId="0" borderId="1" xfId="1" applyNumberFormat="1" applyFont="1" applyBorder="1" applyAlignment="1">
      <alignment horizontal="right" vertical="center"/>
    </xf>
    <xf numFmtId="2" fontId="23" fillId="7" borderId="1" xfId="1" applyNumberFormat="1" applyFont="1" applyFill="1" applyBorder="1" applyAlignment="1">
      <alignment horizontal="right" vertical="center"/>
    </xf>
    <xf numFmtId="165" fontId="10" fillId="3" borderId="32" xfId="1" applyNumberFormat="1" applyFont="1" applyFill="1" applyBorder="1" applyAlignment="1">
      <alignment horizontal="center" vertical="top"/>
    </xf>
    <xf numFmtId="4" fontId="23" fillId="0" borderId="1" xfId="1" applyNumberFormat="1" applyFont="1" applyBorder="1" applyAlignment="1">
      <alignment horizontal="right" vertical="center"/>
    </xf>
    <xf numFmtId="3" fontId="23" fillId="0" borderId="1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vertical="center"/>
    </xf>
    <xf numFmtId="0" fontId="10" fillId="6" borderId="24" xfId="1" applyFont="1" applyFill="1" applyBorder="1"/>
    <xf numFmtId="0" fontId="10" fillId="6" borderId="20" xfId="1" applyFont="1" applyFill="1" applyBorder="1" applyAlignment="1">
      <alignment vertical="top"/>
    </xf>
    <xf numFmtId="0" fontId="11" fillId="6" borderId="95" xfId="1" applyFont="1" applyFill="1" applyBorder="1" applyAlignment="1">
      <alignment vertical="top"/>
    </xf>
    <xf numFmtId="0" fontId="10" fillId="6" borderId="25" xfId="1" applyFont="1" applyFill="1" applyBorder="1" applyAlignment="1">
      <alignment vertical="top"/>
    </xf>
    <xf numFmtId="0" fontId="10" fillId="6" borderId="62" xfId="1" applyFont="1" applyFill="1" applyBorder="1"/>
    <xf numFmtId="0" fontId="10" fillId="6" borderId="33" xfId="1" applyFont="1" applyFill="1" applyBorder="1" applyAlignment="1">
      <alignment vertical="top"/>
    </xf>
    <xf numFmtId="0" fontId="11" fillId="3" borderId="62" xfId="1" applyFont="1" applyFill="1" applyBorder="1" applyAlignment="1">
      <alignment horizontal="center" vertical="top" wrapText="1"/>
    </xf>
    <xf numFmtId="0" fontId="10" fillId="5" borderId="33" xfId="1" applyFont="1" applyFill="1" applyBorder="1" applyAlignment="1">
      <alignment vertical="center"/>
    </xf>
    <xf numFmtId="0" fontId="10" fillId="3" borderId="3" xfId="1" applyFont="1" applyFill="1" applyBorder="1" applyAlignment="1">
      <alignment vertical="top"/>
    </xf>
    <xf numFmtId="0" fontId="10" fillId="3" borderId="96" xfId="1" applyFont="1" applyFill="1" applyBorder="1" applyAlignment="1">
      <alignment vertical="top"/>
    </xf>
    <xf numFmtId="164" fontId="10" fillId="3" borderId="3" xfId="1" applyNumberFormat="1" applyFont="1" applyFill="1" applyBorder="1" applyAlignment="1">
      <alignment horizontal="center" vertical="top"/>
    </xf>
    <xf numFmtId="0" fontId="10" fillId="3" borderId="3" xfId="1" applyFont="1" applyFill="1" applyBorder="1" applyAlignment="1">
      <alignment vertical="top" wrapText="1"/>
    </xf>
    <xf numFmtId="0" fontId="10" fillId="3" borderId="97" xfId="1" applyFont="1" applyFill="1" applyBorder="1" applyAlignment="1">
      <alignment vertical="center"/>
    </xf>
    <xf numFmtId="0" fontId="11" fillId="3" borderId="62" xfId="1" applyFont="1" applyFill="1" applyBorder="1" applyAlignment="1">
      <alignment horizontal="center" vertical="top" wrapText="1"/>
    </xf>
    <xf numFmtId="0" fontId="12" fillId="3" borderId="98" xfId="1" applyFont="1" applyFill="1" applyBorder="1" applyAlignment="1">
      <alignment horizontal="left"/>
    </xf>
    <xf numFmtId="0" fontId="13" fillId="3" borderId="0" xfId="1" applyFont="1" applyFill="1" applyAlignment="1">
      <alignment vertical="top" wrapText="1"/>
    </xf>
    <xf numFmtId="0" fontId="12" fillId="3" borderId="0" xfId="1" applyFont="1" applyFill="1" applyAlignment="1">
      <alignment horizontal="center" vertical="top"/>
    </xf>
    <xf numFmtId="0" fontId="13" fillId="3" borderId="0" xfId="1" applyFont="1" applyFill="1" applyAlignment="1">
      <alignment vertical="center"/>
    </xf>
    <xf numFmtId="0" fontId="13" fillId="3" borderId="65" xfId="1" applyFont="1" applyFill="1" applyBorder="1" applyAlignment="1">
      <alignment vertical="center"/>
    </xf>
    <xf numFmtId="0" fontId="12" fillId="3" borderId="17" xfId="1" applyFont="1" applyFill="1" applyBorder="1" applyAlignment="1">
      <alignment horizontal="left" vertical="top"/>
    </xf>
    <xf numFmtId="0" fontId="13" fillId="3" borderId="17" xfId="1" applyFont="1" applyFill="1" applyBorder="1" applyAlignment="1">
      <alignment horizontal="center" vertical="top"/>
    </xf>
    <xf numFmtId="0" fontId="13" fillId="3" borderId="17" xfId="1" applyFont="1" applyFill="1" applyBorder="1" applyAlignment="1">
      <alignment vertical="top" wrapText="1"/>
    </xf>
    <xf numFmtId="0" fontId="12" fillId="3" borderId="17" xfId="1" applyFont="1" applyFill="1" applyBorder="1" applyAlignment="1">
      <alignment horizontal="center" vertical="top"/>
    </xf>
    <xf numFmtId="0" fontId="13" fillId="3" borderId="17" xfId="1" applyFont="1" applyFill="1" applyBorder="1" applyAlignment="1">
      <alignment vertical="center"/>
    </xf>
    <xf numFmtId="0" fontId="13" fillId="3" borderId="36" xfId="1" applyFont="1" applyFill="1" applyBorder="1" applyAlignment="1">
      <alignment vertical="center"/>
    </xf>
    <xf numFmtId="0" fontId="11" fillId="3" borderId="20" xfId="1" applyFont="1" applyFill="1" applyBorder="1" applyAlignment="1">
      <alignment horizontal="center" vertical="top" wrapText="1"/>
    </xf>
    <xf numFmtId="0" fontId="10" fillId="5" borderId="30" xfId="1" applyFont="1" applyFill="1" applyBorder="1" applyAlignment="1">
      <alignment vertical="center"/>
    </xf>
    <xf numFmtId="0" fontId="10" fillId="3" borderId="64" xfId="1" applyFont="1" applyFill="1" applyBorder="1" applyAlignment="1">
      <alignment vertical="center" wrapText="1"/>
    </xf>
    <xf numFmtId="0" fontId="10" fillId="3" borderId="55" xfId="1" applyFont="1" applyFill="1" applyBorder="1" applyAlignment="1">
      <alignment vertical="center" wrapText="1"/>
    </xf>
    <xf numFmtId="0" fontId="10" fillId="3" borderId="56" xfId="1" applyFont="1" applyFill="1" applyBorder="1" applyAlignment="1">
      <alignment vertical="center" wrapText="1"/>
    </xf>
    <xf numFmtId="0" fontId="10" fillId="3" borderId="4" xfId="1" applyFont="1" applyFill="1" applyBorder="1"/>
    <xf numFmtId="0" fontId="10" fillId="3" borderId="67" xfId="1" applyFont="1" applyFill="1" applyBorder="1" applyAlignment="1">
      <alignment vertical="center" wrapText="1"/>
    </xf>
    <xf numFmtId="0" fontId="10" fillId="3" borderId="63" xfId="1" applyFont="1" applyFill="1" applyBorder="1" applyAlignment="1">
      <alignment vertical="center" wrapText="1"/>
    </xf>
    <xf numFmtId="2" fontId="10" fillId="5" borderId="20" xfId="1" applyNumberFormat="1" applyFont="1" applyFill="1" applyBorder="1" applyAlignment="1">
      <alignment vertical="center"/>
    </xf>
    <xf numFmtId="2" fontId="10" fillId="5" borderId="22" xfId="1" applyNumberFormat="1" applyFont="1" applyFill="1" applyBorder="1" applyAlignment="1">
      <alignment vertical="center"/>
    </xf>
    <xf numFmtId="0" fontId="10" fillId="5" borderId="22" xfId="1" applyFont="1" applyFill="1" applyBorder="1" applyAlignment="1">
      <alignment vertical="center"/>
    </xf>
    <xf numFmtId="0" fontId="10" fillId="3" borderId="21" xfId="1" applyFont="1" applyFill="1" applyBorder="1" applyAlignment="1">
      <alignment vertical="center" wrapText="1"/>
    </xf>
    <xf numFmtId="0" fontId="10" fillId="3" borderId="26" xfId="1" applyFont="1" applyFill="1" applyBorder="1" applyAlignment="1">
      <alignment vertical="center" wrapText="1"/>
    </xf>
    <xf numFmtId="0" fontId="10" fillId="3" borderId="51" xfId="1" applyFont="1" applyFill="1" applyBorder="1" applyAlignment="1">
      <alignment vertical="center" wrapText="1"/>
    </xf>
    <xf numFmtId="0" fontId="12" fillId="3" borderId="29" xfId="1" applyFont="1" applyFill="1" applyBorder="1"/>
    <xf numFmtId="0" fontId="13" fillId="3" borderId="0" xfId="1" applyFont="1" applyFill="1" applyAlignment="1">
      <alignment vertical="top"/>
    </xf>
    <xf numFmtId="0" fontId="13" fillId="3" borderId="17" xfId="1" applyFont="1" applyFill="1" applyBorder="1" applyAlignment="1">
      <alignment horizontal="left" vertical="top"/>
    </xf>
    <xf numFmtId="4" fontId="26" fillId="3" borderId="25" xfId="1" applyNumberFormat="1" applyFont="1" applyFill="1" applyBorder="1" applyAlignment="1">
      <alignment vertical="center"/>
    </xf>
    <xf numFmtId="0" fontId="26" fillId="3" borderId="25" xfId="1" applyFont="1" applyFill="1" applyBorder="1" applyAlignment="1">
      <alignment vertical="center"/>
    </xf>
    <xf numFmtId="4" fontId="26" fillId="3" borderId="1" xfId="1" applyNumberFormat="1" applyFont="1" applyFill="1" applyBorder="1" applyAlignment="1">
      <alignment horizontal="right"/>
    </xf>
    <xf numFmtId="3" fontId="26" fillId="3" borderId="1" xfId="1" applyNumberFormat="1" applyFont="1" applyFill="1" applyBorder="1" applyAlignment="1">
      <alignment horizontal="right"/>
    </xf>
    <xf numFmtId="4" fontId="26" fillId="3" borderId="33" xfId="1" applyNumberFormat="1" applyFont="1" applyFill="1" applyBorder="1" applyAlignment="1">
      <alignment vertical="center"/>
    </xf>
    <xf numFmtId="0" fontId="26" fillId="3" borderId="32" xfId="1" applyFont="1" applyFill="1" applyBorder="1" applyAlignment="1">
      <alignment vertical="center"/>
    </xf>
    <xf numFmtId="4" fontId="26" fillId="3" borderId="1" xfId="1" applyNumberFormat="1" applyFont="1" applyFill="1" applyBorder="1" applyAlignment="1">
      <alignment horizontal="left"/>
    </xf>
    <xf numFmtId="0" fontId="10" fillId="3" borderId="43" xfId="1" applyFont="1" applyFill="1" applyBorder="1" applyAlignment="1">
      <alignment vertical="center"/>
    </xf>
    <xf numFmtId="0" fontId="10" fillId="0" borderId="43" xfId="1" applyFont="1" applyBorder="1" applyAlignment="1">
      <alignment vertical="center"/>
    </xf>
    <xf numFmtId="0" fontId="10" fillId="0" borderId="99" xfId="1" applyFont="1" applyBorder="1" applyAlignment="1">
      <alignment vertical="center"/>
    </xf>
    <xf numFmtId="0" fontId="10" fillId="0" borderId="50" xfId="1" applyFont="1" applyBorder="1" applyAlignment="1">
      <alignment vertical="center"/>
    </xf>
    <xf numFmtId="0" fontId="11" fillId="3" borderId="29" xfId="1" applyFont="1" applyFill="1" applyBorder="1" applyAlignment="1">
      <alignment horizontal="center" vertical="top" wrapText="1"/>
    </xf>
    <xf numFmtId="164" fontId="10" fillId="3" borderId="100" xfId="1" applyNumberFormat="1" applyFont="1" applyFill="1" applyBorder="1" applyAlignment="1">
      <alignment horizontal="center" vertical="top"/>
    </xf>
    <xf numFmtId="0" fontId="10" fillId="3" borderId="96" xfId="1" applyFont="1" applyFill="1" applyBorder="1" applyAlignment="1">
      <alignment vertical="center"/>
    </xf>
    <xf numFmtId="0" fontId="10" fillId="3" borderId="3" xfId="1" applyFont="1" applyFill="1" applyBorder="1" applyAlignment="1">
      <alignment vertical="center"/>
    </xf>
    <xf numFmtId="164" fontId="27" fillId="3" borderId="35" xfId="1" applyNumberFormat="1" applyFont="1" applyFill="1" applyBorder="1" applyAlignment="1">
      <alignment horizontal="center" vertical="top"/>
    </xf>
    <xf numFmtId="0" fontId="10" fillId="3" borderId="101" xfId="1" applyFont="1" applyFill="1" applyBorder="1" applyAlignment="1">
      <alignment vertical="center"/>
    </xf>
    <xf numFmtId="0" fontId="11" fillId="3" borderId="35" xfId="1" applyFont="1" applyFill="1" applyBorder="1" applyAlignment="1">
      <alignment horizontal="center" vertical="top"/>
    </xf>
    <xf numFmtId="0" fontId="10" fillId="5" borderId="43" xfId="1" applyFont="1" applyFill="1" applyBorder="1" applyAlignment="1">
      <alignment vertical="center"/>
    </xf>
    <xf numFmtId="0" fontId="10" fillId="4" borderId="43" xfId="1" applyFont="1" applyFill="1" applyBorder="1" applyAlignment="1">
      <alignment vertical="center"/>
    </xf>
    <xf numFmtId="0" fontId="10" fillId="3" borderId="102" xfId="1" applyFont="1" applyFill="1" applyBorder="1" applyAlignment="1">
      <alignment vertical="center"/>
    </xf>
    <xf numFmtId="0" fontId="10" fillId="3" borderId="25" xfId="1" applyFont="1" applyFill="1" applyBorder="1" applyAlignment="1">
      <alignment horizontal="left" vertical="center" wrapText="1"/>
    </xf>
    <xf numFmtId="0" fontId="10" fillId="3" borderId="32" xfId="1" applyFont="1" applyFill="1" applyBorder="1"/>
    <xf numFmtId="0" fontId="10" fillId="3" borderId="20" xfId="1" applyFont="1" applyFill="1" applyBorder="1" applyAlignment="1">
      <alignment horizontal="left" vertical="top"/>
    </xf>
    <xf numFmtId="0" fontId="10" fillId="3" borderId="35" xfId="1" applyFont="1" applyFill="1" applyBorder="1" applyAlignment="1">
      <alignment horizontal="left" vertical="top"/>
    </xf>
    <xf numFmtId="0" fontId="10" fillId="3" borderId="24" xfId="1" applyFont="1" applyFill="1" applyBorder="1" applyAlignment="1">
      <alignment vertical="center"/>
    </xf>
    <xf numFmtId="0" fontId="10" fillId="3" borderId="6" xfId="1" applyFont="1" applyFill="1" applyBorder="1" applyAlignment="1">
      <alignment vertical="center"/>
    </xf>
    <xf numFmtId="0" fontId="10" fillId="5" borderId="1" xfId="1" applyFont="1" applyFill="1" applyBorder="1" applyAlignment="1">
      <alignment horizontal="right" vertical="center"/>
    </xf>
    <xf numFmtId="0" fontId="28" fillId="3" borderId="24" xfId="1" applyFont="1" applyFill="1" applyBorder="1" applyAlignment="1">
      <alignment vertical="center"/>
    </xf>
    <xf numFmtId="0" fontId="28" fillId="3" borderId="4" xfId="1" applyFont="1" applyFill="1" applyBorder="1" applyAlignment="1">
      <alignment vertical="top"/>
    </xf>
    <xf numFmtId="0" fontId="28" fillId="3" borderId="3" xfId="1" applyFont="1" applyFill="1" applyBorder="1" applyAlignment="1">
      <alignment horizontal="center" vertical="top"/>
    </xf>
    <xf numFmtId="0" fontId="28" fillId="3" borderId="6" xfId="1" applyFont="1" applyFill="1" applyBorder="1" applyAlignment="1">
      <alignment vertical="center"/>
    </xf>
    <xf numFmtId="0" fontId="28" fillId="3" borderId="3" xfId="1" applyFont="1" applyFill="1" applyBorder="1" applyAlignment="1">
      <alignment vertical="center"/>
    </xf>
    <xf numFmtId="0" fontId="28" fillId="3" borderId="47" xfId="1" applyFont="1" applyFill="1" applyBorder="1" applyAlignment="1">
      <alignment vertical="center"/>
    </xf>
    <xf numFmtId="0" fontId="28" fillId="3" borderId="50" xfId="1" applyFont="1" applyFill="1" applyBorder="1" applyAlignment="1">
      <alignment vertical="top"/>
    </xf>
    <xf numFmtId="0" fontId="28" fillId="3" borderId="50" xfId="1" applyFont="1" applyFill="1" applyBorder="1" applyAlignment="1">
      <alignment horizontal="center" vertical="top"/>
    </xf>
    <xf numFmtId="0" fontId="28" fillId="3" borderId="51" xfId="1" applyFont="1" applyFill="1" applyBorder="1" applyAlignment="1">
      <alignment vertical="center"/>
    </xf>
    <xf numFmtId="0" fontId="28" fillId="3" borderId="50" xfId="1" applyFont="1" applyFill="1" applyBorder="1" applyAlignment="1">
      <alignment vertical="center"/>
    </xf>
  </cellXfs>
  <cellStyles count="2">
    <cellStyle name="ปกติ" xfId="0" builtinId="0"/>
    <cellStyle name="ปกติ 2" xfId="1" xr:uid="{1FB76B91-32FE-4C66-8C5B-7936D984B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600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ร้อยละตัวชี้วัดที่ผ่านเกณฑ์เป้าหมายจำแนกรายประเด็นการพัฒนา จังหวัดตราด ปี</a:t>
            </a:r>
            <a:r>
              <a:rPr lang="th-TH" sz="1600" b="1" baseline="0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2566</a:t>
            </a:r>
            <a:endParaRPr lang="th-TH" sz="16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>
        <c:manualLayout>
          <c:xMode val="edge"/>
          <c:yMode val="edge"/>
          <c:x val="0.15959315600016352"/>
          <c:y val="2.1591887688870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'สรุปตามยุทธ์_KRA '!$P$3</c:f>
              <c:strCache>
                <c:ptCount val="1"/>
                <c:pt idx="0">
                  <c:v>ร้อยละ</c:v>
                </c:pt>
              </c:strCache>
            </c:strRef>
          </c:tx>
          <c:invertIfNegative val="1"/>
          <c:dPt>
            <c:idx val="0"/>
            <c:invertIfNegative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D4-488E-BFD0-5209074A6092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D4-488E-BFD0-5209074A6092}"/>
              </c:ext>
            </c:extLst>
          </c:dPt>
          <c:dPt>
            <c:idx val="2"/>
            <c:invertIfNegative val="1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D4-488E-BFD0-5209074A6092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D4-488E-BFD0-5209074A60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'สรุปตามยุทธ์_KRA '!$O$4:$O$7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'สรุปตามยุทธ์_KRA '!$P$4:$P$7</c:f>
              <c:numCache>
                <c:formatCode>0.00</c:formatCode>
                <c:ptCount val="4"/>
                <c:pt idx="0">
                  <c:v>62.711864406779661</c:v>
                </c:pt>
                <c:pt idx="1">
                  <c:v>69.696969696969703</c:v>
                </c:pt>
                <c:pt idx="2" formatCode="General">
                  <c:v>100</c:v>
                </c:pt>
                <c:pt idx="3">
                  <c:v>65.517241379310349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D4-488E-BFD0-5209074A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15888"/>
        <c:axId val="512517064"/>
      </c:barChart>
      <c:catAx>
        <c:axId val="512515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600" b="0" i="0" u="none" strike="noStrike" kern="1200" baseline="0">
                    <a:solidFill>
                      <a:srgbClr val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1600" b="0">
                    <a:solidFill>
                      <a:srgbClr val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ประเด็นการพัฒนาที่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600" b="0" i="0" u="none" strike="noStrike" kern="1200" baseline="0">
                  <a:solidFill>
                    <a:srgbClr val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517064"/>
        <c:crosses val="autoZero"/>
        <c:auto val="1"/>
        <c:lblAlgn val="ctr"/>
        <c:lblOffset val="100"/>
        <c:noMultiLvlLbl val="1"/>
      </c:catAx>
      <c:valAx>
        <c:axId val="5125170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solidFill>
                <a:srgbClr val="CCCCCC">
                  <a:alpha val="0"/>
                </a:srgbClr>
              </a:solidFill>
              <a:prstDash val="solid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200" b="1" i="0" u="none" strike="noStrike" kern="1200" baseline="0">
                    <a:solidFill>
                      <a:srgbClr val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1200" b="1">
                    <a:solidFill>
                      <a:srgbClr val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ร้อยละ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200" b="1" i="0" u="none" strike="noStrike" kern="1200" baseline="0">
                  <a:solidFill>
                    <a:srgbClr val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5158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00" b="0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th-TH" sz="1600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ร้อยละของตัวชี้วัดที่ผ่านเกณฑ์เป้าหมายจำแนกรายตัวชี้วัดหลัก จังหวัดตราด ปี 2566</a:t>
            </a:r>
            <a:endParaRPr lang="en-US" sz="16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'สรุปตามยุทธ์_KRA '!$P$22</c:f>
              <c:strCache>
                <c:ptCount val="1"/>
                <c:pt idx="0">
                  <c:v>ร้อยละ</c:v>
                </c:pt>
              </c:strCache>
            </c:strRef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lvl="0"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'สรุปตามยุทธ์_KRA '!$O$23:$O$40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'สรุปตามยุทธ์_KRA '!$P$23:$P$40</c:f>
              <c:numCache>
                <c:formatCode>0.00</c:formatCode>
                <c:ptCount val="18"/>
                <c:pt idx="0">
                  <c:v>59.523809523809526</c:v>
                </c:pt>
                <c:pt idx="1">
                  <c:v>60</c:v>
                </c:pt>
                <c:pt idx="2">
                  <c:v>71.428571428571431</c:v>
                </c:pt>
                <c:pt idx="3">
                  <c:v>80</c:v>
                </c:pt>
                <c:pt idx="4">
                  <c:v>81.818181818181827</c:v>
                </c:pt>
                <c:pt idx="5">
                  <c:v>100</c:v>
                </c:pt>
                <c:pt idx="6">
                  <c:v>57.692307692307686</c:v>
                </c:pt>
                <c:pt idx="7">
                  <c:v>62.5</c:v>
                </c:pt>
                <c:pt idx="8">
                  <c:v>100</c:v>
                </c:pt>
                <c:pt idx="9">
                  <c:v>55.555555555555557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85.714285714285708</c:v>
                </c:pt>
                <c:pt idx="15">
                  <c:v>66.666666666666657</c:v>
                </c:pt>
                <c:pt idx="16">
                  <c:v>83.333333333333343</c:v>
                </c:pt>
                <c:pt idx="17">
                  <c:v>46.153846153846153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001-4FA3-996B-B8CAE4AB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21768"/>
        <c:axId val="512518632"/>
      </c:barChart>
      <c:catAx>
        <c:axId val="512521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KRA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12518632"/>
        <c:crosses val="autoZero"/>
        <c:auto val="1"/>
        <c:lblAlgn val="ctr"/>
        <c:lblOffset val="100"/>
        <c:noMultiLvlLbl val="1"/>
      </c:catAx>
      <c:valAx>
        <c:axId val="5125186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600" b="0">
                    <a:solidFill>
                      <a:srgbClr val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r>
                  <a:rPr lang="th-TH" sz="1600" b="0">
                    <a:solidFill>
                      <a:srgbClr val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ร้อยละ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1252176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460373</xdr:colOff>
      <xdr:row>1</xdr:row>
      <xdr:rowOff>278605</xdr:rowOff>
    </xdr:from>
    <xdr:ext cx="7981158" cy="4622801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F58D2083-38C8-4A91-ADB4-C95D702C0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13</xdr:col>
      <xdr:colOff>15875</xdr:colOff>
      <xdr:row>20</xdr:row>
      <xdr:rowOff>234950</xdr:rowOff>
    </xdr:from>
    <xdr:ext cx="8711405" cy="530542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A82AA6E9-BB45-4BA1-96E4-FF39166CB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rategy01/Downloads/&#3626;&#3619;&#3640;&#3611;%20KPI%2066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rategy01/Downloads/kpi%20&#3611;&#3637;6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I 66 Original"/>
      <sheetName val="สรุปKPIALLปี2566 (2)"/>
      <sheetName val="สรุปตามยุทธ์_KRA NEW"/>
      <sheetName val="สรุปKPIALLปี2566 (3)"/>
      <sheetName val="Sheet2"/>
      <sheetName val="No.1"/>
      <sheetName val="No.2"/>
      <sheetName val="No.3"/>
      <sheetName val="No4"/>
      <sheetName val="สรุปตามยุทธ์_KRA NEW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P3" t="str">
            <v>ร้อยละ</v>
          </cell>
        </row>
        <row r="4">
          <cell r="O4">
            <v>1</v>
          </cell>
          <cell r="P4">
            <v>62.711864406779661</v>
          </cell>
        </row>
        <row r="5">
          <cell r="O5">
            <v>2</v>
          </cell>
          <cell r="P5">
            <v>69.696969696969703</v>
          </cell>
        </row>
        <row r="6">
          <cell r="O6">
            <v>3</v>
          </cell>
          <cell r="P6">
            <v>100</v>
          </cell>
        </row>
        <row r="7">
          <cell r="O7">
            <v>4</v>
          </cell>
          <cell r="P7">
            <v>65.517241379310349</v>
          </cell>
        </row>
        <row r="22">
          <cell r="P22" t="str">
            <v>ร้อยละ</v>
          </cell>
        </row>
        <row r="23">
          <cell r="O23">
            <v>1</v>
          </cell>
          <cell r="P23">
            <v>59.523809523809526</v>
          </cell>
        </row>
        <row r="24">
          <cell r="O24">
            <v>2</v>
          </cell>
          <cell r="P24">
            <v>60</v>
          </cell>
        </row>
        <row r="25">
          <cell r="O25">
            <v>3</v>
          </cell>
          <cell r="P25">
            <v>71.428571428571431</v>
          </cell>
        </row>
        <row r="26">
          <cell r="O26">
            <v>4</v>
          </cell>
          <cell r="P26">
            <v>80</v>
          </cell>
        </row>
        <row r="27">
          <cell r="O27">
            <v>5</v>
          </cell>
          <cell r="P27">
            <v>81.818181818181827</v>
          </cell>
        </row>
        <row r="28">
          <cell r="O28">
            <v>6</v>
          </cell>
          <cell r="P28">
            <v>100</v>
          </cell>
        </row>
        <row r="29">
          <cell r="O29">
            <v>7</v>
          </cell>
          <cell r="P29">
            <v>57.692307692307686</v>
          </cell>
        </row>
        <row r="30">
          <cell r="O30">
            <v>8</v>
          </cell>
          <cell r="P30">
            <v>62.5</v>
          </cell>
        </row>
        <row r="31">
          <cell r="O31">
            <v>9</v>
          </cell>
          <cell r="P31">
            <v>100</v>
          </cell>
        </row>
        <row r="32">
          <cell r="O32">
            <v>10</v>
          </cell>
          <cell r="P32">
            <v>55.555555555555557</v>
          </cell>
        </row>
        <row r="33">
          <cell r="O33">
            <v>11</v>
          </cell>
          <cell r="P33">
            <v>100</v>
          </cell>
        </row>
        <row r="34">
          <cell r="O34">
            <v>12</v>
          </cell>
          <cell r="P34">
            <v>100</v>
          </cell>
        </row>
        <row r="35">
          <cell r="O35">
            <v>13</v>
          </cell>
          <cell r="P35">
            <v>100</v>
          </cell>
        </row>
        <row r="36">
          <cell r="O36">
            <v>14</v>
          </cell>
          <cell r="P36">
            <v>100</v>
          </cell>
        </row>
        <row r="37">
          <cell r="O37">
            <v>15</v>
          </cell>
          <cell r="P37">
            <v>85.714285714285708</v>
          </cell>
        </row>
        <row r="38">
          <cell r="O38">
            <v>16</v>
          </cell>
          <cell r="P38">
            <v>66.666666666666657</v>
          </cell>
        </row>
        <row r="39">
          <cell r="O39">
            <v>17</v>
          </cell>
          <cell r="P39">
            <v>83.333333333333343</v>
          </cell>
        </row>
        <row r="40">
          <cell r="O40">
            <v>18</v>
          </cell>
          <cell r="P40">
            <v>46.153846153846153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ตามยุทธ์_KRA (2)"/>
      <sheetName val="สรุปตามยุทธ์_KRA"/>
      <sheetName val="KPI All"/>
      <sheetName val="ผลการประเมินแต่ละKPI"/>
      <sheetName val="ชีต4"/>
      <sheetName val="ประเมิน"/>
      <sheetName val="ส่งเสริม"/>
      <sheetName val="ทันตะ"/>
      <sheetName val="CD"/>
      <sheetName val="ประกัน"/>
      <sheetName val="คบ"/>
      <sheetName val="แผนไทย"/>
      <sheetName val="NCD"/>
      <sheetName val="ชีต3"/>
      <sheetName val="พคร"/>
      <sheetName val="กฏหมาย"/>
      <sheetName val="บริหาร"/>
      <sheetName val="อวล"/>
      <sheetName val="บค"/>
      <sheetName val="พยศ"/>
    </sheetNames>
    <sheetDataSet>
      <sheetData sheetId="0"/>
      <sheetData sheetId="1"/>
      <sheetData sheetId="2"/>
      <sheetData sheetId="3">
        <row r="167">
          <cell r="R167">
            <v>4</v>
          </cell>
        </row>
        <row r="169">
          <cell r="R169">
            <v>100</v>
          </cell>
          <cell r="S169"/>
          <cell r="T169">
            <v>100</v>
          </cell>
          <cell r="U169">
            <v>100</v>
          </cell>
          <cell r="V169">
            <v>100</v>
          </cell>
          <cell r="W169">
            <v>100</v>
          </cell>
          <cell r="X169">
            <v>100</v>
          </cell>
          <cell r="Y169">
            <v>100</v>
          </cell>
          <cell r="Z169">
            <v>100</v>
          </cell>
        </row>
        <row r="206">
          <cell r="S206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71FF-B89C-4155-BB28-B85B51907B79}">
  <dimension ref="A1:AA995"/>
  <sheetViews>
    <sheetView tabSelected="1" zoomScale="80" zoomScaleNormal="80" workbookViewId="0">
      <selection activeCell="W2" sqref="W2:X2"/>
    </sheetView>
  </sheetViews>
  <sheetFormatPr defaultColWidth="14.42578125" defaultRowHeight="15" customHeight="1"/>
  <cols>
    <col min="1" max="1" width="18.28515625" style="2" customWidth="1"/>
    <col min="2" max="2" width="39.85546875" style="2" customWidth="1"/>
    <col min="3" max="3" width="13.5703125" style="2" customWidth="1"/>
    <col min="4" max="4" width="10.7109375" style="2" customWidth="1"/>
    <col min="5" max="5" width="8.42578125" style="2" customWidth="1"/>
    <col min="6" max="6" width="8.140625" style="2" customWidth="1"/>
    <col min="7" max="7" width="12" style="2" customWidth="1"/>
    <col min="8" max="8" width="9.28515625" style="2" customWidth="1"/>
    <col min="9" max="9" width="8.140625" style="2" customWidth="1"/>
    <col min="10" max="10" width="12" style="2" customWidth="1"/>
    <col min="11" max="11" width="9.28515625" style="2" customWidth="1"/>
    <col min="12" max="12" width="10.28515625" style="2" customWidth="1"/>
    <col min="13" max="14" width="9.140625" style="2" customWidth="1"/>
    <col min="15" max="15" width="11.28515625" style="2" customWidth="1"/>
    <col min="16" max="23" width="9.140625" style="2" customWidth="1"/>
    <col min="24" max="24" width="43.140625" style="2" customWidth="1"/>
    <col min="25" max="25" width="16.5703125" style="2" customWidth="1"/>
    <col min="26" max="27" width="9.140625" style="2" customWidth="1"/>
    <col min="28" max="16384" width="14.42578125" style="2"/>
  </cols>
  <sheetData>
    <row r="1" spans="1:27" ht="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>
      <c r="A2" s="1"/>
      <c r="B2" s="2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0.75" customHeight="1">
      <c r="A3" s="1"/>
      <c r="B3" s="20" t="s">
        <v>1</v>
      </c>
      <c r="C3" s="21"/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1"/>
      <c r="N3" s="1"/>
      <c r="O3" s="1" t="s">
        <v>11</v>
      </c>
      <c r="P3" s="1" t="s">
        <v>12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1.5" customHeight="1">
      <c r="A4" s="4"/>
      <c r="B4" s="5" t="s">
        <v>13</v>
      </c>
      <c r="C4" s="3" t="s">
        <v>14</v>
      </c>
      <c r="D4" s="6">
        <v>37</v>
      </c>
      <c r="E4" s="6">
        <v>5</v>
      </c>
      <c r="F4" s="6">
        <v>33</v>
      </c>
      <c r="G4" s="6">
        <v>32</v>
      </c>
      <c r="H4" s="6">
        <v>35</v>
      </c>
      <c r="I4" s="6">
        <v>34</v>
      </c>
      <c r="J4" s="6">
        <v>37</v>
      </c>
      <c r="K4" s="6">
        <v>38</v>
      </c>
      <c r="L4" s="3">
        <v>34</v>
      </c>
      <c r="M4" s="1"/>
      <c r="N4" s="1"/>
      <c r="O4" s="3">
        <v>1</v>
      </c>
      <c r="P4" s="7">
        <f>D6</f>
        <v>62.711864406779661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1.5" customHeight="1">
      <c r="A5" s="8"/>
      <c r="B5" s="9"/>
      <c r="C5" s="3" t="s">
        <v>15</v>
      </c>
      <c r="D5" s="3">
        <v>59</v>
      </c>
      <c r="E5" s="3">
        <v>5</v>
      </c>
      <c r="F5" s="3">
        <v>54</v>
      </c>
      <c r="G5" s="3">
        <v>54</v>
      </c>
      <c r="H5" s="3">
        <v>54</v>
      </c>
      <c r="I5" s="3">
        <v>54</v>
      </c>
      <c r="J5" s="3">
        <v>54</v>
      </c>
      <c r="K5" s="3">
        <v>54</v>
      </c>
      <c r="L5" s="3">
        <v>54</v>
      </c>
      <c r="M5" s="1"/>
      <c r="N5" s="1"/>
      <c r="O5" s="3">
        <v>2</v>
      </c>
      <c r="P5" s="7">
        <f>D9</f>
        <v>69.696969696969703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1.5" customHeight="1">
      <c r="A6" s="8"/>
      <c r="B6" s="10"/>
      <c r="C6" s="3" t="s">
        <v>12</v>
      </c>
      <c r="D6" s="7">
        <f>D4/D5*100</f>
        <v>62.711864406779661</v>
      </c>
      <c r="E6" s="7">
        <f>E4/E5*100</f>
        <v>100</v>
      </c>
      <c r="F6" s="7">
        <f t="shared" ref="F6:L6" si="0">F4/F5*100</f>
        <v>61.111111111111114</v>
      </c>
      <c r="G6" s="7">
        <f t="shared" si="0"/>
        <v>59.259259259259252</v>
      </c>
      <c r="H6" s="7">
        <f t="shared" si="0"/>
        <v>64.81481481481481</v>
      </c>
      <c r="I6" s="7">
        <f t="shared" si="0"/>
        <v>62.962962962962962</v>
      </c>
      <c r="J6" s="7">
        <f t="shared" si="0"/>
        <v>68.518518518518519</v>
      </c>
      <c r="K6" s="7">
        <f t="shared" si="0"/>
        <v>70.370370370370367</v>
      </c>
      <c r="L6" s="7">
        <f t="shared" si="0"/>
        <v>62.962962962962962</v>
      </c>
      <c r="M6" s="1"/>
      <c r="N6" s="1"/>
      <c r="O6" s="3">
        <v>3</v>
      </c>
      <c r="P6" s="3">
        <f>D12</f>
        <v>100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1.5" customHeight="1">
      <c r="A7" s="8"/>
      <c r="B7" s="5" t="s">
        <v>16</v>
      </c>
      <c r="C7" s="3" t="s">
        <v>14</v>
      </c>
      <c r="D7" s="3">
        <v>46</v>
      </c>
      <c r="E7" s="3">
        <v>17</v>
      </c>
      <c r="F7" s="3">
        <v>27</v>
      </c>
      <c r="G7" s="3">
        <v>25</v>
      </c>
      <c r="H7" s="3">
        <v>21</v>
      </c>
      <c r="I7" s="3">
        <v>23</v>
      </c>
      <c r="J7" s="3">
        <v>27</v>
      </c>
      <c r="K7" s="3">
        <v>26</v>
      </c>
      <c r="L7" s="3">
        <v>24</v>
      </c>
      <c r="M7" s="1"/>
      <c r="N7" s="1"/>
      <c r="O7" s="3">
        <v>4</v>
      </c>
      <c r="P7" s="7">
        <f>D15</f>
        <v>65.517241379310349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1.5" customHeight="1">
      <c r="A8" s="8"/>
      <c r="B8" s="9"/>
      <c r="C8" s="3" t="s">
        <v>15</v>
      </c>
      <c r="D8" s="3">
        <v>66</v>
      </c>
      <c r="E8" s="3">
        <v>23</v>
      </c>
      <c r="F8" s="3">
        <v>41</v>
      </c>
      <c r="G8" s="3">
        <v>33</v>
      </c>
      <c r="H8" s="3">
        <v>33</v>
      </c>
      <c r="I8" s="3">
        <v>33</v>
      </c>
      <c r="J8" s="3">
        <v>33</v>
      </c>
      <c r="K8" s="3">
        <v>33</v>
      </c>
      <c r="L8" s="3">
        <v>33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1.5" customHeight="1">
      <c r="A9" s="8"/>
      <c r="B9" s="10"/>
      <c r="C9" s="3" t="s">
        <v>12</v>
      </c>
      <c r="D9" s="7">
        <f>D7/D8*100</f>
        <v>69.696969696969703</v>
      </c>
      <c r="E9" s="7">
        <f>E7/E8*100</f>
        <v>73.91304347826086</v>
      </c>
      <c r="F9" s="7">
        <f t="shared" ref="F9:L9" si="1">F7/F8*100</f>
        <v>65.853658536585371</v>
      </c>
      <c r="G9" s="7">
        <f t="shared" si="1"/>
        <v>75.757575757575751</v>
      </c>
      <c r="H9" s="7">
        <f t="shared" si="1"/>
        <v>63.636363636363633</v>
      </c>
      <c r="I9" s="7">
        <f t="shared" si="1"/>
        <v>69.696969696969703</v>
      </c>
      <c r="J9" s="7">
        <f t="shared" si="1"/>
        <v>81.818181818181827</v>
      </c>
      <c r="K9" s="7">
        <f t="shared" si="1"/>
        <v>78.787878787878782</v>
      </c>
      <c r="L9" s="7">
        <f t="shared" si="1"/>
        <v>72.727272727272734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1.5" customHeight="1">
      <c r="A10" s="4"/>
      <c r="B10" s="5" t="s">
        <v>17</v>
      </c>
      <c r="C10" s="3" t="s">
        <v>14</v>
      </c>
      <c r="D10" s="3">
        <v>10</v>
      </c>
      <c r="E10" s="3">
        <v>1</v>
      </c>
      <c r="F10" s="3">
        <v>6</v>
      </c>
      <c r="G10" s="3">
        <v>7</v>
      </c>
      <c r="H10" s="3">
        <v>2</v>
      </c>
      <c r="I10" s="3">
        <v>5</v>
      </c>
      <c r="J10" s="3">
        <v>2</v>
      </c>
      <c r="K10" s="3">
        <v>4</v>
      </c>
      <c r="L10" s="3">
        <v>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1.5" customHeight="1">
      <c r="A11" s="8"/>
      <c r="B11" s="9"/>
      <c r="C11" s="3" t="s">
        <v>15</v>
      </c>
      <c r="D11" s="3">
        <v>10</v>
      </c>
      <c r="E11" s="3">
        <v>1</v>
      </c>
      <c r="F11" s="3">
        <v>6</v>
      </c>
      <c r="G11" s="3">
        <v>7</v>
      </c>
      <c r="H11" s="3">
        <v>2</v>
      </c>
      <c r="I11" s="3">
        <v>5</v>
      </c>
      <c r="J11" s="3">
        <v>2</v>
      </c>
      <c r="K11" s="3">
        <v>4</v>
      </c>
      <c r="L11" s="3">
        <v>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1.5" customHeight="1">
      <c r="A12" s="8"/>
      <c r="B12" s="10"/>
      <c r="C12" s="3" t="s">
        <v>12</v>
      </c>
      <c r="D12" s="3">
        <f>D10/D11*100</f>
        <v>100</v>
      </c>
      <c r="E12" s="3">
        <f t="shared" ref="E12:L12" si="2">E10/E11*100</f>
        <v>100</v>
      </c>
      <c r="F12" s="3">
        <f t="shared" si="2"/>
        <v>100</v>
      </c>
      <c r="G12" s="3">
        <f t="shared" si="2"/>
        <v>100</v>
      </c>
      <c r="H12" s="3">
        <f t="shared" si="2"/>
        <v>100</v>
      </c>
      <c r="I12" s="3">
        <f t="shared" si="2"/>
        <v>100</v>
      </c>
      <c r="J12" s="3">
        <f t="shared" si="2"/>
        <v>100</v>
      </c>
      <c r="K12" s="3">
        <f t="shared" si="2"/>
        <v>100</v>
      </c>
      <c r="L12" s="3">
        <f t="shared" si="2"/>
        <v>100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1.5" customHeight="1">
      <c r="A13" s="4"/>
      <c r="B13" s="5" t="s">
        <v>18</v>
      </c>
      <c r="C13" s="3" t="s">
        <v>14</v>
      </c>
      <c r="D13" s="3">
        <v>19</v>
      </c>
      <c r="E13" s="3">
        <v>4</v>
      </c>
      <c r="F13" s="3">
        <v>16</v>
      </c>
      <c r="G13" s="3">
        <v>15</v>
      </c>
      <c r="H13" s="3">
        <v>16</v>
      </c>
      <c r="I13" s="3">
        <v>14</v>
      </c>
      <c r="J13" s="3">
        <v>20</v>
      </c>
      <c r="K13" s="3">
        <v>16</v>
      </c>
      <c r="L13" s="3">
        <v>13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1.5" customHeight="1">
      <c r="A14" s="8"/>
      <c r="B14" s="9"/>
      <c r="C14" s="3" t="s">
        <v>15</v>
      </c>
      <c r="D14" s="3">
        <v>29</v>
      </c>
      <c r="E14" s="3">
        <v>5</v>
      </c>
      <c r="F14" s="3">
        <v>24</v>
      </c>
      <c r="G14" s="3">
        <v>24</v>
      </c>
      <c r="H14" s="3">
        <v>24</v>
      </c>
      <c r="I14" s="3">
        <v>24</v>
      </c>
      <c r="J14" s="3">
        <v>24</v>
      </c>
      <c r="K14" s="3">
        <v>24</v>
      </c>
      <c r="L14" s="3">
        <v>24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1.5" customHeight="1">
      <c r="A15" s="8"/>
      <c r="B15" s="10"/>
      <c r="C15" s="3" t="s">
        <v>12</v>
      </c>
      <c r="D15" s="7">
        <f>D13/D14*100</f>
        <v>65.517241379310349</v>
      </c>
      <c r="E15" s="7">
        <f t="shared" ref="E15:L15" si="3">E13/E14*100</f>
        <v>80</v>
      </c>
      <c r="F15" s="7">
        <f t="shared" si="3"/>
        <v>66.666666666666657</v>
      </c>
      <c r="G15" s="7">
        <f t="shared" si="3"/>
        <v>62.5</v>
      </c>
      <c r="H15" s="7">
        <f t="shared" si="3"/>
        <v>66.666666666666657</v>
      </c>
      <c r="I15" s="7">
        <f t="shared" si="3"/>
        <v>58.333333333333336</v>
      </c>
      <c r="J15" s="7">
        <f t="shared" si="3"/>
        <v>83.333333333333343</v>
      </c>
      <c r="K15" s="7">
        <f t="shared" si="3"/>
        <v>66.666666666666657</v>
      </c>
      <c r="L15" s="7">
        <f t="shared" si="3"/>
        <v>54.166666666666664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1.75" customHeight="1">
      <c r="A16" s="11"/>
      <c r="B16" s="12" t="s">
        <v>19</v>
      </c>
      <c r="C16" s="3" t="s">
        <v>14</v>
      </c>
      <c r="D16" s="6">
        <f>D13+D10+D7+D4</f>
        <v>112</v>
      </c>
      <c r="E16" s="6">
        <f>E13+E10+E7+E4</f>
        <v>27</v>
      </c>
      <c r="F16" s="6">
        <f t="shared" ref="F16:L16" si="4">F13+F10+F7+F4</f>
        <v>82</v>
      </c>
      <c r="G16" s="6">
        <f>G13+G10+G7+G4</f>
        <v>79</v>
      </c>
      <c r="H16" s="6">
        <f t="shared" si="4"/>
        <v>74</v>
      </c>
      <c r="I16" s="6">
        <f t="shared" si="4"/>
        <v>76</v>
      </c>
      <c r="J16" s="6">
        <f t="shared" si="4"/>
        <v>86</v>
      </c>
      <c r="K16" s="6">
        <f t="shared" si="4"/>
        <v>84</v>
      </c>
      <c r="L16" s="3">
        <f t="shared" si="4"/>
        <v>75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11"/>
      <c r="B17" s="13"/>
      <c r="C17" s="3" t="s">
        <v>15</v>
      </c>
      <c r="D17" s="3">
        <f>D5+D8+D11+D14</f>
        <v>164</v>
      </c>
      <c r="E17" s="3">
        <f>E14+E11+E8+E5</f>
        <v>34</v>
      </c>
      <c r="F17" s="3">
        <f>F14+F11+F8+F5</f>
        <v>125</v>
      </c>
      <c r="G17" s="3">
        <f>G14+G11+G8+G5</f>
        <v>118</v>
      </c>
      <c r="H17" s="3">
        <f>H14+H11+H8+H5</f>
        <v>113</v>
      </c>
      <c r="I17" s="3">
        <f>I14+I11+I8+I5</f>
        <v>116</v>
      </c>
      <c r="J17" s="3">
        <f>J5+J8+J11+J14</f>
        <v>113</v>
      </c>
      <c r="K17" s="3">
        <f>K14+K11+K8+K5</f>
        <v>115</v>
      </c>
      <c r="L17" s="3">
        <f>L14+L11+L8+L5</f>
        <v>115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1"/>
      <c r="B18" s="14"/>
      <c r="C18" s="3" t="s">
        <v>12</v>
      </c>
      <c r="D18" s="7">
        <f t="shared" ref="D18:L18" si="5">D16*100/D17</f>
        <v>68.292682926829272</v>
      </c>
      <c r="E18" s="7">
        <f t="shared" si="5"/>
        <v>79.411764705882348</v>
      </c>
      <c r="F18" s="7">
        <f t="shared" si="5"/>
        <v>65.599999999999994</v>
      </c>
      <c r="G18" s="7">
        <f t="shared" si="5"/>
        <v>66.949152542372886</v>
      </c>
      <c r="H18" s="7">
        <f t="shared" si="5"/>
        <v>65.486725663716811</v>
      </c>
      <c r="I18" s="7">
        <f t="shared" si="5"/>
        <v>65.517241379310349</v>
      </c>
      <c r="J18" s="7">
        <f t="shared" si="5"/>
        <v>76.106194690265482</v>
      </c>
      <c r="K18" s="7">
        <f t="shared" si="5"/>
        <v>73.043478260869563</v>
      </c>
      <c r="L18" s="7">
        <f t="shared" si="5"/>
        <v>65.217391304347828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>
      <c r="A21" s="1"/>
      <c r="B21" s="11" t="s">
        <v>20</v>
      </c>
      <c r="C21" s="11"/>
      <c r="D21" s="22" t="s">
        <v>2</v>
      </c>
      <c r="E21" s="22" t="s">
        <v>3</v>
      </c>
      <c r="F21" s="22" t="s">
        <v>4</v>
      </c>
      <c r="G21" s="22" t="s">
        <v>5</v>
      </c>
      <c r="H21" s="22" t="s">
        <v>6</v>
      </c>
      <c r="I21" s="22" t="s">
        <v>7</v>
      </c>
      <c r="J21" s="22" t="s">
        <v>8</v>
      </c>
      <c r="K21" s="22" t="s">
        <v>9</v>
      </c>
      <c r="L21" s="22" t="s">
        <v>10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5" t="s">
        <v>13</v>
      </c>
      <c r="B22" s="5" t="s">
        <v>21</v>
      </c>
      <c r="C22" s="3" t="s">
        <v>14</v>
      </c>
      <c r="D22" s="6">
        <v>25</v>
      </c>
      <c r="E22" s="6">
        <v>3</v>
      </c>
      <c r="F22" s="6">
        <v>22</v>
      </c>
      <c r="G22" s="6">
        <v>20</v>
      </c>
      <c r="H22" s="6">
        <v>24</v>
      </c>
      <c r="I22" s="6">
        <v>21</v>
      </c>
      <c r="J22" s="6">
        <v>26</v>
      </c>
      <c r="K22" s="6">
        <v>27</v>
      </c>
      <c r="L22" s="6">
        <v>25</v>
      </c>
      <c r="M22" s="1"/>
      <c r="N22" s="1"/>
      <c r="O22" s="1" t="s">
        <v>22</v>
      </c>
      <c r="P22" s="1" t="s">
        <v>12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/>
      <c r="B23" s="9"/>
      <c r="C23" s="3" t="s">
        <v>15</v>
      </c>
      <c r="D23" s="3">
        <v>42</v>
      </c>
      <c r="E23" s="3">
        <v>3</v>
      </c>
      <c r="F23" s="3">
        <v>39</v>
      </c>
      <c r="G23" s="3">
        <v>39</v>
      </c>
      <c r="H23" s="3">
        <v>39</v>
      </c>
      <c r="I23" s="3">
        <v>39</v>
      </c>
      <c r="J23" s="3">
        <v>39</v>
      </c>
      <c r="K23" s="3">
        <v>39</v>
      </c>
      <c r="L23" s="3">
        <v>39</v>
      </c>
      <c r="M23" s="1"/>
      <c r="N23" s="1"/>
      <c r="O23" s="1">
        <v>1</v>
      </c>
      <c r="P23" s="15">
        <f>D24</f>
        <v>59.523809523809526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/>
      <c r="B24" s="10"/>
      <c r="C24" s="3" t="s">
        <v>12</v>
      </c>
      <c r="D24" s="7">
        <f>D22/D23*100</f>
        <v>59.523809523809526</v>
      </c>
      <c r="E24" s="7">
        <f t="shared" ref="E24:L24" si="6">E22/E23*100</f>
        <v>100</v>
      </c>
      <c r="F24" s="7">
        <f t="shared" si="6"/>
        <v>56.410256410256409</v>
      </c>
      <c r="G24" s="7">
        <f t="shared" si="6"/>
        <v>51.282051282051277</v>
      </c>
      <c r="H24" s="7">
        <f t="shared" si="6"/>
        <v>61.53846153846154</v>
      </c>
      <c r="I24" s="7">
        <f t="shared" si="6"/>
        <v>53.846153846153847</v>
      </c>
      <c r="J24" s="7">
        <f t="shared" si="6"/>
        <v>66.666666666666657</v>
      </c>
      <c r="K24" s="7">
        <f t="shared" si="6"/>
        <v>69.230769230769226</v>
      </c>
      <c r="L24" s="7">
        <f t="shared" si="6"/>
        <v>64.102564102564102</v>
      </c>
      <c r="M24" s="1"/>
      <c r="N24" s="1"/>
      <c r="O24" s="1">
        <v>2</v>
      </c>
      <c r="P24" s="15">
        <f>D27</f>
        <v>60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/>
      <c r="B25" s="5" t="s">
        <v>23</v>
      </c>
      <c r="C25" s="3" t="s">
        <v>14</v>
      </c>
      <c r="D25" s="6">
        <v>3</v>
      </c>
      <c r="E25" s="3">
        <v>0</v>
      </c>
      <c r="F25" s="6">
        <v>3</v>
      </c>
      <c r="G25" s="6">
        <v>3</v>
      </c>
      <c r="H25" s="6">
        <v>4</v>
      </c>
      <c r="I25" s="6">
        <v>4</v>
      </c>
      <c r="J25" s="6">
        <v>4</v>
      </c>
      <c r="K25" s="6">
        <v>3</v>
      </c>
      <c r="L25" s="6">
        <v>2</v>
      </c>
      <c r="M25" s="1"/>
      <c r="N25" s="1"/>
      <c r="O25" s="1">
        <v>3</v>
      </c>
      <c r="P25" s="15">
        <f>D30</f>
        <v>71.428571428571431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/>
      <c r="B26" s="9"/>
      <c r="C26" s="3" t="s">
        <v>15</v>
      </c>
      <c r="D26" s="3">
        <v>5</v>
      </c>
      <c r="E26" s="3">
        <v>0</v>
      </c>
      <c r="F26" s="3">
        <v>5</v>
      </c>
      <c r="G26" s="3">
        <v>5</v>
      </c>
      <c r="H26" s="3">
        <v>5</v>
      </c>
      <c r="I26" s="3">
        <v>5</v>
      </c>
      <c r="J26" s="3">
        <v>5</v>
      </c>
      <c r="K26" s="3">
        <v>5</v>
      </c>
      <c r="L26" s="3">
        <v>5</v>
      </c>
      <c r="M26" s="1"/>
      <c r="N26" s="1"/>
      <c r="O26" s="1">
        <v>4</v>
      </c>
      <c r="P26" s="15">
        <f>D33</f>
        <v>80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/>
      <c r="B27" s="10"/>
      <c r="C27" s="3" t="s">
        <v>12</v>
      </c>
      <c r="D27" s="7">
        <f>D25/D26*100</f>
        <v>60</v>
      </c>
      <c r="E27" s="7">
        <v>0</v>
      </c>
      <c r="F27" s="7">
        <f>F25/F26*100</f>
        <v>60</v>
      </c>
      <c r="G27" s="7">
        <f t="shared" ref="G27:L27" si="7">G25/G26*100</f>
        <v>60</v>
      </c>
      <c r="H27" s="7">
        <f t="shared" si="7"/>
        <v>80</v>
      </c>
      <c r="I27" s="7">
        <f t="shared" si="7"/>
        <v>80</v>
      </c>
      <c r="J27" s="7">
        <f t="shared" si="7"/>
        <v>80</v>
      </c>
      <c r="K27" s="7">
        <f t="shared" si="7"/>
        <v>60</v>
      </c>
      <c r="L27" s="7">
        <f t="shared" si="7"/>
        <v>40</v>
      </c>
      <c r="M27" s="1"/>
      <c r="N27" s="1"/>
      <c r="O27" s="1">
        <v>5</v>
      </c>
      <c r="P27" s="15">
        <f>D36</f>
        <v>81.818181818181827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/>
      <c r="B28" s="5" t="s">
        <v>24</v>
      </c>
      <c r="C28" s="3" t="s">
        <v>14</v>
      </c>
      <c r="D28" s="6">
        <v>5</v>
      </c>
      <c r="E28" s="6">
        <v>2</v>
      </c>
      <c r="F28" s="6">
        <v>4</v>
      </c>
      <c r="G28" s="6">
        <v>4</v>
      </c>
      <c r="H28" s="6">
        <v>4</v>
      </c>
      <c r="I28" s="6">
        <v>5</v>
      </c>
      <c r="J28" s="6">
        <v>4</v>
      </c>
      <c r="K28" s="6">
        <v>4</v>
      </c>
      <c r="L28" s="6">
        <v>3</v>
      </c>
      <c r="M28" s="1"/>
      <c r="N28" s="1"/>
      <c r="O28" s="1">
        <v>6</v>
      </c>
      <c r="P28" s="15">
        <f>D39</f>
        <v>100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/>
      <c r="B29" s="9"/>
      <c r="C29" s="3" t="s">
        <v>15</v>
      </c>
      <c r="D29" s="3">
        <v>7</v>
      </c>
      <c r="E29" s="3">
        <v>2</v>
      </c>
      <c r="F29" s="3">
        <v>5</v>
      </c>
      <c r="G29" s="3">
        <v>5</v>
      </c>
      <c r="H29" s="3">
        <v>5</v>
      </c>
      <c r="I29" s="3">
        <v>5</v>
      </c>
      <c r="J29" s="3">
        <v>5</v>
      </c>
      <c r="K29" s="3">
        <v>5</v>
      </c>
      <c r="L29" s="3">
        <v>5</v>
      </c>
      <c r="M29" s="16"/>
      <c r="N29" s="1"/>
      <c r="O29" s="1">
        <v>7</v>
      </c>
      <c r="P29" s="15">
        <f>D42</f>
        <v>57.692307692307686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/>
      <c r="B30" s="10"/>
      <c r="C30" s="3" t="s">
        <v>12</v>
      </c>
      <c r="D30" s="7">
        <f>D28/D29*100</f>
        <v>71.428571428571431</v>
      </c>
      <c r="E30" s="7">
        <f>E28/E29*100</f>
        <v>100</v>
      </c>
      <c r="F30" s="7">
        <f t="shared" ref="F30:L30" si="8">F28/F29*100</f>
        <v>80</v>
      </c>
      <c r="G30" s="7">
        <f t="shared" si="8"/>
        <v>80</v>
      </c>
      <c r="H30" s="7">
        <f t="shared" si="8"/>
        <v>80</v>
      </c>
      <c r="I30" s="7">
        <f t="shared" si="8"/>
        <v>100</v>
      </c>
      <c r="J30" s="7">
        <f t="shared" si="8"/>
        <v>80</v>
      </c>
      <c r="K30" s="7">
        <f t="shared" si="8"/>
        <v>80</v>
      </c>
      <c r="L30" s="7">
        <f t="shared" si="8"/>
        <v>60</v>
      </c>
      <c r="M30" s="1"/>
      <c r="N30" s="1"/>
      <c r="O30" s="1">
        <v>8</v>
      </c>
      <c r="P30" s="15">
        <f>D45</f>
        <v>62.5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/>
      <c r="B31" s="17" t="s">
        <v>25</v>
      </c>
      <c r="C31" s="3" t="s">
        <v>14</v>
      </c>
      <c r="D31" s="6">
        <v>4</v>
      </c>
      <c r="E31" s="6">
        <v>0</v>
      </c>
      <c r="F31" s="6">
        <v>4</v>
      </c>
      <c r="G31" s="6">
        <v>5</v>
      </c>
      <c r="H31" s="6">
        <v>3</v>
      </c>
      <c r="I31" s="6">
        <v>4</v>
      </c>
      <c r="J31" s="6">
        <v>3</v>
      </c>
      <c r="K31" s="6">
        <v>4</v>
      </c>
      <c r="L31" s="6">
        <v>4</v>
      </c>
      <c r="M31" s="1"/>
      <c r="N31" s="1"/>
      <c r="O31" s="1">
        <v>9</v>
      </c>
      <c r="P31" s="15">
        <f>D48</f>
        <v>100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/>
      <c r="B32" s="9"/>
      <c r="C32" s="3" t="s">
        <v>15</v>
      </c>
      <c r="D32" s="3">
        <v>5</v>
      </c>
      <c r="E32" s="3">
        <v>0</v>
      </c>
      <c r="F32" s="3">
        <v>5</v>
      </c>
      <c r="G32" s="3">
        <v>5</v>
      </c>
      <c r="H32" s="3">
        <v>5</v>
      </c>
      <c r="I32" s="3">
        <v>5</v>
      </c>
      <c r="J32" s="3">
        <v>5</v>
      </c>
      <c r="K32" s="3">
        <v>5</v>
      </c>
      <c r="L32" s="3">
        <v>5</v>
      </c>
      <c r="M32" s="16"/>
      <c r="N32" s="1"/>
      <c r="O32" s="1">
        <v>10</v>
      </c>
      <c r="P32" s="15">
        <f>D51</f>
        <v>55.555555555555557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0"/>
      <c r="B33" s="9"/>
      <c r="C33" s="3" t="s">
        <v>12</v>
      </c>
      <c r="D33" s="7">
        <f>D31/D32*100</f>
        <v>80</v>
      </c>
      <c r="E33" s="7">
        <v>0</v>
      </c>
      <c r="F33" s="7">
        <f>F31/F32*100</f>
        <v>80</v>
      </c>
      <c r="G33" s="7">
        <f t="shared" ref="G33:L33" si="9">G31/G32*100</f>
        <v>100</v>
      </c>
      <c r="H33" s="7">
        <f t="shared" si="9"/>
        <v>60</v>
      </c>
      <c r="I33" s="7">
        <f t="shared" si="9"/>
        <v>80</v>
      </c>
      <c r="J33" s="7">
        <f t="shared" si="9"/>
        <v>60</v>
      </c>
      <c r="K33" s="7">
        <f t="shared" si="9"/>
        <v>80</v>
      </c>
      <c r="L33" s="7">
        <f t="shared" si="9"/>
        <v>80</v>
      </c>
      <c r="M33" s="1"/>
      <c r="N33" s="1"/>
      <c r="O33" s="1">
        <v>11</v>
      </c>
      <c r="P33" s="15">
        <f>D54</f>
        <v>100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" t="s">
        <v>16</v>
      </c>
      <c r="B34" s="5" t="s">
        <v>26</v>
      </c>
      <c r="C34" s="3" t="s">
        <v>14</v>
      </c>
      <c r="D34" s="3">
        <v>9</v>
      </c>
      <c r="E34" s="3">
        <v>1</v>
      </c>
      <c r="F34" s="3">
        <v>7</v>
      </c>
      <c r="G34" s="3">
        <v>8</v>
      </c>
      <c r="H34" s="3">
        <v>7</v>
      </c>
      <c r="I34" s="3">
        <v>8</v>
      </c>
      <c r="J34" s="3">
        <v>7</v>
      </c>
      <c r="K34" s="3">
        <v>7</v>
      </c>
      <c r="L34" s="3">
        <v>8</v>
      </c>
      <c r="M34" s="1"/>
      <c r="N34" s="1"/>
      <c r="O34" s="1">
        <v>12</v>
      </c>
      <c r="P34" s="15">
        <f>D57</f>
        <v>100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/>
      <c r="B35" s="9"/>
      <c r="C35" s="3" t="s">
        <v>15</v>
      </c>
      <c r="D35" s="3">
        <v>11</v>
      </c>
      <c r="E35" s="3">
        <v>2</v>
      </c>
      <c r="F35" s="3">
        <v>7</v>
      </c>
      <c r="G35" s="3">
        <v>8</v>
      </c>
      <c r="H35" s="3">
        <v>8</v>
      </c>
      <c r="I35" s="3">
        <v>8</v>
      </c>
      <c r="J35" s="3">
        <v>8</v>
      </c>
      <c r="K35" s="3">
        <v>8</v>
      </c>
      <c r="L35" s="3">
        <v>8</v>
      </c>
      <c r="M35" s="1"/>
      <c r="N35" s="1"/>
      <c r="O35" s="1">
        <v>13</v>
      </c>
      <c r="P35" s="15">
        <f>D60</f>
        <v>100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/>
      <c r="B36" s="10"/>
      <c r="C36" s="3" t="s">
        <v>12</v>
      </c>
      <c r="D36" s="7">
        <f>D34/D35*100</f>
        <v>81.818181818181827</v>
      </c>
      <c r="E36" s="7">
        <f t="shared" ref="E36:L36" si="10">E34/E35*100</f>
        <v>50</v>
      </c>
      <c r="F36" s="7">
        <f t="shared" si="10"/>
        <v>100</v>
      </c>
      <c r="G36" s="7">
        <f t="shared" si="10"/>
        <v>100</v>
      </c>
      <c r="H36" s="7">
        <f t="shared" si="10"/>
        <v>87.5</v>
      </c>
      <c r="I36" s="7">
        <f t="shared" si="10"/>
        <v>100</v>
      </c>
      <c r="J36" s="7">
        <f t="shared" si="10"/>
        <v>87.5</v>
      </c>
      <c r="K36" s="7">
        <f t="shared" si="10"/>
        <v>87.5</v>
      </c>
      <c r="L36" s="7">
        <f t="shared" si="10"/>
        <v>100</v>
      </c>
      <c r="M36" s="1"/>
      <c r="N36" s="1"/>
      <c r="O36" s="1">
        <v>14</v>
      </c>
      <c r="P36" s="15">
        <f>D63</f>
        <v>100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/>
      <c r="B37" s="5" t="s">
        <v>27</v>
      </c>
      <c r="C37" s="3" t="s">
        <v>14</v>
      </c>
      <c r="D37" s="3">
        <v>2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1"/>
      <c r="N37" s="1"/>
      <c r="O37" s="1">
        <v>15</v>
      </c>
      <c r="P37" s="15">
        <f>D66</f>
        <v>85.714285714285708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/>
      <c r="B38" s="9"/>
      <c r="C38" s="3" t="s">
        <v>15</v>
      </c>
      <c r="D38" s="3">
        <v>2</v>
      </c>
      <c r="E38" s="3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1"/>
      <c r="N38" s="1"/>
      <c r="O38" s="1">
        <v>16</v>
      </c>
      <c r="P38" s="15">
        <f>D69</f>
        <v>66.666666666666657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/>
      <c r="B39" s="10"/>
      <c r="C39" s="3" t="s">
        <v>12</v>
      </c>
      <c r="D39" s="7">
        <f>D37/D38*100</f>
        <v>100</v>
      </c>
      <c r="E39" s="7">
        <f>E37/E38*100</f>
        <v>100</v>
      </c>
      <c r="F39" s="7">
        <f>F37/F38*100</f>
        <v>100</v>
      </c>
      <c r="G39" s="7">
        <f t="shared" ref="G39:L39" si="11">G37/G38*100</f>
        <v>100</v>
      </c>
      <c r="H39" s="7">
        <f t="shared" si="11"/>
        <v>100</v>
      </c>
      <c r="I39" s="7">
        <f t="shared" si="11"/>
        <v>100</v>
      </c>
      <c r="J39" s="7">
        <f t="shared" si="11"/>
        <v>100</v>
      </c>
      <c r="K39" s="7">
        <f t="shared" si="11"/>
        <v>100</v>
      </c>
      <c r="L39" s="7">
        <f t="shared" si="11"/>
        <v>100</v>
      </c>
      <c r="M39" s="1"/>
      <c r="N39" s="1"/>
      <c r="O39" s="1">
        <v>17</v>
      </c>
      <c r="P39" s="15">
        <f>D72</f>
        <v>83.333333333333343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/>
      <c r="B40" s="5" t="s">
        <v>28</v>
      </c>
      <c r="C40" s="3" t="s">
        <v>14</v>
      </c>
      <c r="D40" s="3">
        <v>15</v>
      </c>
      <c r="E40" s="3">
        <v>10</v>
      </c>
      <c r="F40" s="3">
        <v>4</v>
      </c>
      <c r="G40" s="3">
        <v>2</v>
      </c>
      <c r="H40" s="3">
        <v>2</v>
      </c>
      <c r="I40" s="3">
        <v>2</v>
      </c>
      <c r="J40" s="3">
        <v>5</v>
      </c>
      <c r="K40" s="3">
        <v>2</v>
      </c>
      <c r="L40" s="3">
        <v>2</v>
      </c>
      <c r="M40" s="1"/>
      <c r="N40" s="1"/>
      <c r="O40" s="1">
        <v>18</v>
      </c>
      <c r="P40" s="15">
        <f>D75</f>
        <v>46.153846153846153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/>
      <c r="B41" s="9"/>
      <c r="C41" s="3" t="s">
        <v>15</v>
      </c>
      <c r="D41" s="3">
        <v>26</v>
      </c>
      <c r="E41" s="3">
        <v>15</v>
      </c>
      <c r="F41" s="3">
        <v>11</v>
      </c>
      <c r="G41" s="3">
        <v>7</v>
      </c>
      <c r="H41" s="3">
        <v>7</v>
      </c>
      <c r="I41" s="3">
        <v>7</v>
      </c>
      <c r="J41" s="3">
        <v>7</v>
      </c>
      <c r="K41" s="3">
        <v>7</v>
      </c>
      <c r="L41" s="3">
        <v>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9.25" customHeight="1">
      <c r="A42" s="9"/>
      <c r="B42" s="10"/>
      <c r="C42" s="3" t="s">
        <v>12</v>
      </c>
      <c r="D42" s="7">
        <f>D40/D41*100</f>
        <v>57.692307692307686</v>
      </c>
      <c r="E42" s="7">
        <f t="shared" ref="E42:L42" si="12">E40/E41*100</f>
        <v>66.666666666666657</v>
      </c>
      <c r="F42" s="7">
        <f t="shared" si="12"/>
        <v>36.363636363636367</v>
      </c>
      <c r="G42" s="7">
        <f t="shared" si="12"/>
        <v>28.571428571428569</v>
      </c>
      <c r="H42" s="7">
        <f t="shared" si="12"/>
        <v>28.571428571428569</v>
      </c>
      <c r="I42" s="7">
        <f t="shared" si="12"/>
        <v>28.571428571428569</v>
      </c>
      <c r="J42" s="7">
        <f t="shared" si="12"/>
        <v>71.428571428571431</v>
      </c>
      <c r="K42" s="7">
        <f t="shared" si="12"/>
        <v>28.571428571428569</v>
      </c>
      <c r="L42" s="7">
        <f t="shared" si="12"/>
        <v>28.571428571428569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/>
      <c r="B43" s="5" t="s">
        <v>29</v>
      </c>
      <c r="C43" s="3" t="s">
        <v>14</v>
      </c>
      <c r="D43" s="3">
        <v>5</v>
      </c>
      <c r="E43" s="3">
        <v>2</v>
      </c>
      <c r="F43" s="3">
        <v>3</v>
      </c>
      <c r="G43" s="3">
        <v>2</v>
      </c>
      <c r="H43" s="3">
        <v>1</v>
      </c>
      <c r="I43" s="3">
        <v>2</v>
      </c>
      <c r="J43" s="3">
        <v>2</v>
      </c>
      <c r="K43" s="3">
        <v>2</v>
      </c>
      <c r="L43" s="3">
        <v>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/>
      <c r="B44" s="9"/>
      <c r="C44" s="3" t="s">
        <v>15</v>
      </c>
      <c r="D44" s="3">
        <v>8</v>
      </c>
      <c r="E44" s="3">
        <v>2</v>
      </c>
      <c r="F44" s="3">
        <v>6</v>
      </c>
      <c r="G44" s="3">
        <v>2</v>
      </c>
      <c r="H44" s="3">
        <v>2</v>
      </c>
      <c r="I44" s="3">
        <v>2</v>
      </c>
      <c r="J44" s="3">
        <v>2</v>
      </c>
      <c r="K44" s="3">
        <v>2</v>
      </c>
      <c r="L44" s="3">
        <v>2</v>
      </c>
      <c r="M44" s="1"/>
      <c r="N44" s="1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/>
      <c r="B45" s="10"/>
      <c r="C45" s="3" t="s">
        <v>12</v>
      </c>
      <c r="D45" s="7">
        <f>D43/D44*100</f>
        <v>62.5</v>
      </c>
      <c r="E45" s="7">
        <f>E43/E44*100</f>
        <v>100</v>
      </c>
      <c r="F45" s="7">
        <f>F43/F44*100</f>
        <v>50</v>
      </c>
      <c r="G45" s="7">
        <f t="shared" ref="G45:L45" si="13">G43/G44*100</f>
        <v>100</v>
      </c>
      <c r="H45" s="7">
        <f t="shared" si="13"/>
        <v>50</v>
      </c>
      <c r="I45" s="7">
        <f t="shared" si="13"/>
        <v>100</v>
      </c>
      <c r="J45" s="7">
        <f t="shared" si="13"/>
        <v>100</v>
      </c>
      <c r="K45" s="7">
        <f t="shared" si="13"/>
        <v>100</v>
      </c>
      <c r="L45" s="7">
        <f t="shared" si="13"/>
        <v>50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/>
      <c r="B46" s="5" t="s">
        <v>30</v>
      </c>
      <c r="C46" s="3" t="s">
        <v>14</v>
      </c>
      <c r="D46" s="18">
        <v>5</v>
      </c>
      <c r="E46" s="18">
        <v>2</v>
      </c>
      <c r="F46" s="18">
        <v>3</v>
      </c>
      <c r="G46" s="18">
        <v>2</v>
      </c>
      <c r="H46" s="18">
        <v>2</v>
      </c>
      <c r="I46" s="18">
        <v>2</v>
      </c>
      <c r="J46" s="18">
        <v>2</v>
      </c>
      <c r="K46" s="18">
        <v>2</v>
      </c>
      <c r="L46" s="18">
        <v>2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/>
      <c r="B47" s="9"/>
      <c r="C47" s="3" t="s">
        <v>15</v>
      </c>
      <c r="D47" s="18">
        <v>5</v>
      </c>
      <c r="E47" s="18">
        <v>2</v>
      </c>
      <c r="F47" s="18">
        <v>3</v>
      </c>
      <c r="G47" s="18">
        <v>2</v>
      </c>
      <c r="H47" s="18">
        <v>2</v>
      </c>
      <c r="I47" s="18">
        <v>2</v>
      </c>
      <c r="J47" s="18">
        <v>2</v>
      </c>
      <c r="K47" s="18">
        <v>2</v>
      </c>
      <c r="L47" s="18">
        <v>2</v>
      </c>
      <c r="M47" s="1"/>
      <c r="N47" s="1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/>
      <c r="B48" s="10"/>
      <c r="C48" s="3" t="s">
        <v>12</v>
      </c>
      <c r="D48" s="19">
        <f>D46/D47*100</f>
        <v>100</v>
      </c>
      <c r="E48" s="19">
        <f>E46/E47*100</f>
        <v>100</v>
      </c>
      <c r="F48" s="19">
        <f>F46/F47*100</f>
        <v>100</v>
      </c>
      <c r="G48" s="19">
        <f t="shared" ref="G48:L48" si="14">G46/G47*100</f>
        <v>100</v>
      </c>
      <c r="H48" s="19">
        <f t="shared" si="14"/>
        <v>100</v>
      </c>
      <c r="I48" s="19">
        <f t="shared" si="14"/>
        <v>100</v>
      </c>
      <c r="J48" s="19">
        <f t="shared" si="14"/>
        <v>100</v>
      </c>
      <c r="K48" s="19">
        <f t="shared" si="14"/>
        <v>100</v>
      </c>
      <c r="L48" s="19">
        <f t="shared" si="14"/>
        <v>100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/>
      <c r="B49" s="5" t="s">
        <v>31</v>
      </c>
      <c r="C49" s="3" t="s">
        <v>14</v>
      </c>
      <c r="D49" s="3">
        <v>5</v>
      </c>
      <c r="E49" s="3">
        <v>0</v>
      </c>
      <c r="F49" s="3">
        <v>5</v>
      </c>
      <c r="G49" s="3">
        <v>7</v>
      </c>
      <c r="H49" s="3">
        <v>4</v>
      </c>
      <c r="I49" s="3">
        <v>4</v>
      </c>
      <c r="J49" s="3">
        <v>6</v>
      </c>
      <c r="K49" s="3">
        <v>8</v>
      </c>
      <c r="L49" s="3">
        <v>7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/>
      <c r="B50" s="9"/>
      <c r="C50" s="3" t="s">
        <v>15</v>
      </c>
      <c r="D50" s="3">
        <v>9</v>
      </c>
      <c r="E50" s="3">
        <v>0</v>
      </c>
      <c r="F50" s="3">
        <v>9</v>
      </c>
      <c r="G50" s="3">
        <v>9</v>
      </c>
      <c r="H50" s="3">
        <v>9</v>
      </c>
      <c r="I50" s="3">
        <v>9</v>
      </c>
      <c r="J50" s="3">
        <v>9</v>
      </c>
      <c r="K50" s="3">
        <v>9</v>
      </c>
      <c r="L50" s="3">
        <v>9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31.5" customHeight="1">
      <c r="A51" s="9"/>
      <c r="B51" s="10"/>
      <c r="C51" s="3" t="s">
        <v>12</v>
      </c>
      <c r="D51" s="7">
        <f>D49/D50*100</f>
        <v>55.555555555555557</v>
      </c>
      <c r="E51" s="7">
        <v>0</v>
      </c>
      <c r="F51" s="7">
        <f t="shared" ref="F51:L51" si="15">F49/F50*100</f>
        <v>55.555555555555557</v>
      </c>
      <c r="G51" s="7">
        <f t="shared" si="15"/>
        <v>77.777777777777786</v>
      </c>
      <c r="H51" s="7">
        <f t="shared" si="15"/>
        <v>44.444444444444443</v>
      </c>
      <c r="I51" s="7">
        <f t="shared" si="15"/>
        <v>44.444444444444443</v>
      </c>
      <c r="J51" s="7">
        <f t="shared" si="15"/>
        <v>66.666666666666657</v>
      </c>
      <c r="K51" s="7">
        <f t="shared" si="15"/>
        <v>88.888888888888886</v>
      </c>
      <c r="L51" s="7">
        <f t="shared" si="15"/>
        <v>77.777777777777786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/>
      <c r="B52" s="5" t="s">
        <v>32</v>
      </c>
      <c r="C52" s="3" t="s">
        <v>14</v>
      </c>
      <c r="D52" s="3">
        <v>3</v>
      </c>
      <c r="E52" s="3">
        <v>0</v>
      </c>
      <c r="F52" s="3">
        <v>3</v>
      </c>
      <c r="G52" s="3">
        <v>2</v>
      </c>
      <c r="H52" s="3">
        <v>3</v>
      </c>
      <c r="I52" s="3">
        <v>3</v>
      </c>
      <c r="J52" s="3">
        <v>3</v>
      </c>
      <c r="K52" s="3">
        <v>3</v>
      </c>
      <c r="L52" s="3">
        <v>2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/>
      <c r="B53" s="9"/>
      <c r="C53" s="3" t="s">
        <v>15</v>
      </c>
      <c r="D53" s="3">
        <v>3</v>
      </c>
      <c r="E53" s="3">
        <v>0</v>
      </c>
      <c r="F53" s="3">
        <v>3</v>
      </c>
      <c r="G53" s="3">
        <v>3</v>
      </c>
      <c r="H53" s="3">
        <v>3</v>
      </c>
      <c r="I53" s="3">
        <v>3</v>
      </c>
      <c r="J53" s="3">
        <v>3</v>
      </c>
      <c r="K53" s="3">
        <v>3</v>
      </c>
      <c r="L53" s="3">
        <v>3</v>
      </c>
      <c r="M53" s="1"/>
      <c r="N53" s="1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2.25" customHeight="1">
      <c r="A54" s="9"/>
      <c r="B54" s="10"/>
      <c r="C54" s="3" t="s">
        <v>12</v>
      </c>
      <c r="D54" s="7">
        <f>D52/D53*100</f>
        <v>100</v>
      </c>
      <c r="E54" s="7">
        <v>0</v>
      </c>
      <c r="F54" s="7">
        <f>F52/F53*100</f>
        <v>100</v>
      </c>
      <c r="G54" s="7">
        <f>G52/G53*100</f>
        <v>66.666666666666657</v>
      </c>
      <c r="H54" s="7">
        <f t="shared" ref="H54:L54" si="16">H52/H53*100</f>
        <v>100</v>
      </c>
      <c r="I54" s="7">
        <f t="shared" si="16"/>
        <v>100</v>
      </c>
      <c r="J54" s="7">
        <f t="shared" si="16"/>
        <v>100</v>
      </c>
      <c r="K54" s="7">
        <f t="shared" si="16"/>
        <v>100</v>
      </c>
      <c r="L54" s="7">
        <f t="shared" si="16"/>
        <v>66.666666666666657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/>
      <c r="B55" s="5" t="s">
        <v>33</v>
      </c>
      <c r="C55" s="3" t="s">
        <v>14</v>
      </c>
      <c r="D55" s="3">
        <v>2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/>
      <c r="B56" s="9"/>
      <c r="C56" s="3" t="s">
        <v>15</v>
      </c>
      <c r="D56" s="3">
        <v>2</v>
      </c>
      <c r="E56" s="3">
        <v>1</v>
      </c>
      <c r="F56" s="3">
        <v>1</v>
      </c>
      <c r="G56" s="3">
        <v>1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1"/>
      <c r="N56" s="1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0"/>
      <c r="B57" s="10"/>
      <c r="C57" s="3" t="s">
        <v>12</v>
      </c>
      <c r="D57" s="7">
        <f>D55/D56*100</f>
        <v>100</v>
      </c>
      <c r="E57" s="7">
        <f>E55/E56*100</f>
        <v>100</v>
      </c>
      <c r="F57" s="7">
        <f t="shared" ref="F57:L57" si="17">F55/F56*100</f>
        <v>100</v>
      </c>
      <c r="G57" s="7">
        <f t="shared" si="17"/>
        <v>100</v>
      </c>
      <c r="H57" s="7">
        <f t="shared" si="17"/>
        <v>100</v>
      </c>
      <c r="I57" s="7">
        <f t="shared" si="17"/>
        <v>100</v>
      </c>
      <c r="J57" s="7">
        <f t="shared" si="17"/>
        <v>100</v>
      </c>
      <c r="K57" s="7">
        <f t="shared" si="17"/>
        <v>100</v>
      </c>
      <c r="L57" s="7">
        <f t="shared" si="17"/>
        <v>100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" t="s">
        <v>17</v>
      </c>
      <c r="B58" s="5" t="s">
        <v>34</v>
      </c>
      <c r="C58" s="3" t="s">
        <v>14</v>
      </c>
      <c r="D58" s="3">
        <v>4</v>
      </c>
      <c r="E58" s="3">
        <v>0</v>
      </c>
      <c r="F58" s="3">
        <v>3</v>
      </c>
      <c r="G58" s="3">
        <v>2</v>
      </c>
      <c r="H58" s="3">
        <v>2</v>
      </c>
      <c r="I58" s="3">
        <v>2</v>
      </c>
      <c r="J58" s="3">
        <v>2</v>
      </c>
      <c r="K58" s="3">
        <v>4</v>
      </c>
      <c r="L58" s="3">
        <v>4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/>
      <c r="B59" s="9"/>
      <c r="C59" s="3" t="s">
        <v>15</v>
      </c>
      <c r="D59" s="3">
        <v>4</v>
      </c>
      <c r="E59" s="3">
        <v>0</v>
      </c>
      <c r="F59" s="3">
        <v>3</v>
      </c>
      <c r="G59" s="3">
        <v>2</v>
      </c>
      <c r="H59" s="3">
        <v>2</v>
      </c>
      <c r="I59" s="3">
        <v>2</v>
      </c>
      <c r="J59" s="3">
        <v>2</v>
      </c>
      <c r="K59" s="3">
        <v>4</v>
      </c>
      <c r="L59" s="3">
        <v>4</v>
      </c>
      <c r="M59" s="1"/>
      <c r="N59" s="1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/>
      <c r="B60" s="10"/>
      <c r="C60" s="3" t="s">
        <v>12</v>
      </c>
      <c r="D60" s="7">
        <f>[2]ผลการประเมินแต่ละKPI!R169</f>
        <v>100</v>
      </c>
      <c r="E60" s="7">
        <f>[2]ผลการประเมินแต่ละKPI!S169</f>
        <v>0</v>
      </c>
      <c r="F60" s="7">
        <f>[2]ผลการประเมินแต่ละKPI!T169</f>
        <v>100</v>
      </c>
      <c r="G60" s="7">
        <f>[2]ผลการประเมินแต่ละKPI!U169</f>
        <v>100</v>
      </c>
      <c r="H60" s="7">
        <f>[2]ผลการประเมินแต่ละKPI!V169</f>
        <v>100</v>
      </c>
      <c r="I60" s="7">
        <f>[2]ผลการประเมินแต่ละKPI!W169</f>
        <v>100</v>
      </c>
      <c r="J60" s="7">
        <f>[2]ผลการประเมินแต่ละKPI!X169</f>
        <v>100</v>
      </c>
      <c r="K60" s="7">
        <f>[2]ผลการประเมินแต่ละKPI!Y169</f>
        <v>100</v>
      </c>
      <c r="L60" s="7">
        <f>[2]ผลการประเมินแต่ละKPI!Z169</f>
        <v>100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/>
      <c r="B61" s="5" t="s">
        <v>35</v>
      </c>
      <c r="C61" s="3" t="s">
        <v>14</v>
      </c>
      <c r="D61" s="3">
        <v>6</v>
      </c>
      <c r="E61" s="3">
        <v>1</v>
      </c>
      <c r="F61" s="3">
        <v>3</v>
      </c>
      <c r="G61" s="3">
        <v>5</v>
      </c>
      <c r="H61" s="3">
        <v>0</v>
      </c>
      <c r="I61" s="3">
        <v>3</v>
      </c>
      <c r="J61" s="3">
        <v>0</v>
      </c>
      <c r="K61" s="3">
        <v>0</v>
      </c>
      <c r="L61" s="3"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33" customHeight="1">
      <c r="A62" s="9"/>
      <c r="B62" s="9"/>
      <c r="C62" s="3" t="s">
        <v>15</v>
      </c>
      <c r="D62" s="3">
        <v>6</v>
      </c>
      <c r="E62" s="3">
        <v>1</v>
      </c>
      <c r="F62" s="3">
        <v>3</v>
      </c>
      <c r="G62" s="3">
        <v>5</v>
      </c>
      <c r="H62" s="3">
        <v>0</v>
      </c>
      <c r="I62" s="3">
        <v>3</v>
      </c>
      <c r="J62" s="3">
        <v>0</v>
      </c>
      <c r="K62" s="3">
        <v>0</v>
      </c>
      <c r="L62" s="3">
        <v>0</v>
      </c>
      <c r="M62" s="1"/>
      <c r="N62" s="1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30" customHeight="1">
      <c r="A63" s="10"/>
      <c r="B63" s="10"/>
      <c r="C63" s="3" t="s">
        <v>12</v>
      </c>
      <c r="D63" s="7">
        <f>D61/D62*100</f>
        <v>100</v>
      </c>
      <c r="E63" s="7">
        <f>E61/E62*100</f>
        <v>100</v>
      </c>
      <c r="F63" s="7">
        <f>F61/F62*100</f>
        <v>100</v>
      </c>
      <c r="G63" s="7">
        <f>G61/G62*100</f>
        <v>100</v>
      </c>
      <c r="H63" s="7">
        <v>0</v>
      </c>
      <c r="I63" s="7">
        <f>I61/I62*100</f>
        <v>100</v>
      </c>
      <c r="J63" s="7">
        <v>0</v>
      </c>
      <c r="K63" s="7">
        <v>0</v>
      </c>
      <c r="L63" s="7"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" t="s">
        <v>18</v>
      </c>
      <c r="B64" s="5" t="s">
        <v>36</v>
      </c>
      <c r="C64" s="3" t="s">
        <v>14</v>
      </c>
      <c r="D64" s="3">
        <v>6</v>
      </c>
      <c r="E64" s="3">
        <v>1</v>
      </c>
      <c r="F64" s="3">
        <v>5</v>
      </c>
      <c r="G64" s="3">
        <v>6</v>
      </c>
      <c r="H64" s="3">
        <v>6</v>
      </c>
      <c r="I64" s="3">
        <v>5</v>
      </c>
      <c r="J64" s="3">
        <v>6</v>
      </c>
      <c r="K64" s="3">
        <v>5</v>
      </c>
      <c r="L64" s="3">
        <v>5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/>
      <c r="B65" s="9"/>
      <c r="C65" s="3" t="s">
        <v>15</v>
      </c>
      <c r="D65" s="3">
        <v>7</v>
      </c>
      <c r="E65" s="3">
        <v>1</v>
      </c>
      <c r="F65" s="3">
        <v>6</v>
      </c>
      <c r="G65" s="3">
        <v>6</v>
      </c>
      <c r="H65" s="3">
        <v>6</v>
      </c>
      <c r="I65" s="3">
        <v>6</v>
      </c>
      <c r="J65" s="3">
        <v>6</v>
      </c>
      <c r="K65" s="3">
        <v>6</v>
      </c>
      <c r="L65" s="3">
        <v>6</v>
      </c>
      <c r="M65" s="1"/>
      <c r="N65" s="1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/>
      <c r="B66" s="10"/>
      <c r="C66" s="3" t="s">
        <v>12</v>
      </c>
      <c r="D66" s="7">
        <f>D64/D65*100</f>
        <v>85.714285714285708</v>
      </c>
      <c r="E66" s="7">
        <f>E64/E65*100</f>
        <v>100</v>
      </c>
      <c r="F66" s="7">
        <f>F64/F65*100</f>
        <v>83.333333333333343</v>
      </c>
      <c r="G66" s="7">
        <f>G64/G65*100</f>
        <v>100</v>
      </c>
      <c r="H66" s="7">
        <f>H64/H65*100</f>
        <v>100</v>
      </c>
      <c r="I66" s="7">
        <f t="shared" ref="I66:L66" si="18">I64/I65*100</f>
        <v>83.333333333333343</v>
      </c>
      <c r="J66" s="7">
        <f t="shared" si="18"/>
        <v>100</v>
      </c>
      <c r="K66" s="7">
        <f t="shared" si="18"/>
        <v>83.333333333333343</v>
      </c>
      <c r="L66" s="7">
        <f t="shared" si="18"/>
        <v>83.333333333333343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/>
      <c r="B67" s="5" t="s">
        <v>37</v>
      </c>
      <c r="C67" s="3" t="s">
        <v>14</v>
      </c>
      <c r="D67" s="3">
        <v>2</v>
      </c>
      <c r="E67" s="3">
        <v>2</v>
      </c>
      <c r="F67" s="3"/>
      <c r="G67" s="3"/>
      <c r="H67" s="3"/>
      <c r="I67" s="3"/>
      <c r="J67" s="3"/>
      <c r="K67" s="3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/>
      <c r="B68" s="9"/>
      <c r="C68" s="3" t="s">
        <v>15</v>
      </c>
      <c r="D68" s="3">
        <v>3</v>
      </c>
      <c r="E68" s="3">
        <v>3</v>
      </c>
      <c r="F68" s="3"/>
      <c r="G68" s="3"/>
      <c r="H68" s="3"/>
      <c r="I68" s="3"/>
      <c r="J68" s="3"/>
      <c r="K68" s="3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/>
      <c r="B69" s="10"/>
      <c r="C69" s="3" t="s">
        <v>12</v>
      </c>
      <c r="D69" s="7">
        <f>D67/D68*100</f>
        <v>66.666666666666657</v>
      </c>
      <c r="E69" s="7">
        <f>E67/E68*100</f>
        <v>66.666666666666657</v>
      </c>
      <c r="F69" s="7"/>
      <c r="G69" s="7"/>
      <c r="H69" s="7"/>
      <c r="I69" s="7"/>
      <c r="J69" s="7"/>
      <c r="K69" s="7"/>
      <c r="L69" s="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/>
      <c r="B70" s="5" t="s">
        <v>38</v>
      </c>
      <c r="C70" s="3" t="s">
        <v>14</v>
      </c>
      <c r="D70" s="3">
        <v>5</v>
      </c>
      <c r="E70" s="3">
        <v>0</v>
      </c>
      <c r="F70" s="3">
        <v>5</v>
      </c>
      <c r="G70" s="3">
        <v>5</v>
      </c>
      <c r="H70" s="3">
        <v>5</v>
      </c>
      <c r="I70" s="3">
        <v>4</v>
      </c>
      <c r="J70" s="3">
        <v>5</v>
      </c>
      <c r="K70" s="3">
        <v>5</v>
      </c>
      <c r="L70" s="3">
        <v>4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/>
      <c r="B71" s="9"/>
      <c r="C71" s="3" t="s">
        <v>15</v>
      </c>
      <c r="D71" s="3">
        <v>6</v>
      </c>
      <c r="E71" s="3">
        <v>0</v>
      </c>
      <c r="F71" s="3">
        <v>6</v>
      </c>
      <c r="G71" s="3">
        <v>6</v>
      </c>
      <c r="H71" s="3">
        <v>6</v>
      </c>
      <c r="I71" s="3">
        <v>6</v>
      </c>
      <c r="J71" s="3">
        <v>6</v>
      </c>
      <c r="K71" s="3">
        <v>6</v>
      </c>
      <c r="L71" s="3">
        <v>6</v>
      </c>
      <c r="M71" s="1"/>
      <c r="N71" s="1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/>
      <c r="B72" s="10"/>
      <c r="C72" s="3" t="s">
        <v>12</v>
      </c>
      <c r="D72" s="7">
        <f>D70/D71*100</f>
        <v>83.333333333333343</v>
      </c>
      <c r="E72" s="7">
        <f>[2]ผลการประเมินแต่ละKPI!S206</f>
        <v>0</v>
      </c>
      <c r="F72" s="7">
        <f>F70/F71*100</f>
        <v>83.333333333333343</v>
      </c>
      <c r="G72" s="7">
        <f t="shared" ref="G72:L72" si="19">G70/G71*100</f>
        <v>83.333333333333343</v>
      </c>
      <c r="H72" s="7">
        <f t="shared" si="19"/>
        <v>83.333333333333343</v>
      </c>
      <c r="I72" s="7">
        <f t="shared" si="19"/>
        <v>66.666666666666657</v>
      </c>
      <c r="J72" s="7">
        <f t="shared" si="19"/>
        <v>83.333333333333343</v>
      </c>
      <c r="K72" s="7">
        <f t="shared" si="19"/>
        <v>83.333333333333343</v>
      </c>
      <c r="L72" s="7">
        <f t="shared" si="19"/>
        <v>66.666666666666657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9"/>
      <c r="B73" s="5" t="s">
        <v>39</v>
      </c>
      <c r="C73" s="3" t="s">
        <v>14</v>
      </c>
      <c r="D73" s="3">
        <v>6</v>
      </c>
      <c r="E73" s="3">
        <v>1</v>
      </c>
      <c r="F73" s="3">
        <v>6</v>
      </c>
      <c r="G73" s="3">
        <v>4</v>
      </c>
      <c r="H73" s="3">
        <v>5</v>
      </c>
      <c r="I73" s="3">
        <v>5</v>
      </c>
      <c r="J73" s="3">
        <v>9</v>
      </c>
      <c r="K73" s="3">
        <v>6</v>
      </c>
      <c r="L73" s="3">
        <v>4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9"/>
      <c r="B74" s="9"/>
      <c r="C74" s="3" t="s">
        <v>15</v>
      </c>
      <c r="D74" s="3">
        <v>13</v>
      </c>
      <c r="E74" s="3">
        <v>1</v>
      </c>
      <c r="F74" s="3">
        <v>12</v>
      </c>
      <c r="G74" s="3">
        <v>12</v>
      </c>
      <c r="H74" s="3">
        <v>12</v>
      </c>
      <c r="I74" s="3">
        <v>12</v>
      </c>
      <c r="J74" s="3">
        <v>12</v>
      </c>
      <c r="K74" s="3">
        <v>12</v>
      </c>
      <c r="L74" s="3">
        <v>12</v>
      </c>
      <c r="M74" s="1"/>
      <c r="N74" s="1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34.5" customHeight="1">
      <c r="A75" s="10"/>
      <c r="B75" s="10"/>
      <c r="C75" s="3" t="s">
        <v>12</v>
      </c>
      <c r="D75" s="7">
        <f>D73/D74*100</f>
        <v>46.153846153846153</v>
      </c>
      <c r="E75" s="7">
        <f>E73/E74*100</f>
        <v>100</v>
      </c>
      <c r="F75" s="7">
        <f t="shared" ref="F75:L75" si="20">F73/F74*100</f>
        <v>50</v>
      </c>
      <c r="G75" s="7">
        <f t="shared" si="20"/>
        <v>33.333333333333329</v>
      </c>
      <c r="H75" s="7">
        <f t="shared" si="20"/>
        <v>41.666666666666671</v>
      </c>
      <c r="I75" s="7">
        <f t="shared" si="20"/>
        <v>41.666666666666671</v>
      </c>
      <c r="J75" s="7">
        <f t="shared" si="20"/>
        <v>75</v>
      </c>
      <c r="K75" s="7">
        <f t="shared" si="20"/>
        <v>50</v>
      </c>
      <c r="L75" s="7">
        <f t="shared" si="20"/>
        <v>33.333333333333329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4" t="s">
        <v>40</v>
      </c>
      <c r="C76" s="3" t="s">
        <v>14</v>
      </c>
      <c r="D76" s="6">
        <f>D73+D70+D67+D64+D61+D58+D55+D52+D49+D46+D43+D40+D37+D34+D31+D28+D25+D22</f>
        <v>112</v>
      </c>
      <c r="E76" s="6">
        <f t="shared" ref="E76:L77" si="21">E73+E70+E67+E64+E61+E58+E55+E52+E49+E46+E43+E40+E37+E34+E31+E28+E25+E22</f>
        <v>27</v>
      </c>
      <c r="F76" s="6">
        <f t="shared" si="21"/>
        <v>82</v>
      </c>
      <c r="G76" s="6">
        <f t="shared" si="21"/>
        <v>79</v>
      </c>
      <c r="H76" s="6">
        <f t="shared" si="21"/>
        <v>74</v>
      </c>
      <c r="I76" s="6">
        <f t="shared" si="21"/>
        <v>76</v>
      </c>
      <c r="J76" s="6">
        <f t="shared" si="21"/>
        <v>86</v>
      </c>
      <c r="K76" s="6">
        <f t="shared" si="21"/>
        <v>84</v>
      </c>
      <c r="L76" s="6">
        <f t="shared" si="21"/>
        <v>75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5"/>
      <c r="C77" s="3" t="s">
        <v>15</v>
      </c>
      <c r="D77" s="3">
        <f>D74+D71+D68+D65+D62+D59+D56+D53+D50+D47+D44+D41+D38+D35+D32+D29+D26+D23</f>
        <v>164</v>
      </c>
      <c r="E77" s="3">
        <f>E74+E71+E68+E65+E62+E59+E56+E53+E50+E47+E44+E41+E38+E35+E32+E29+E26+E23</f>
        <v>34</v>
      </c>
      <c r="F77" s="3">
        <f>F74+F71+F68+F65+F62+F59+F56+F53+F50+F47+F44+F41+F38+F35+F32+F29+F26+F23</f>
        <v>125</v>
      </c>
      <c r="G77" s="3">
        <f t="shared" si="21"/>
        <v>118</v>
      </c>
      <c r="H77" s="3">
        <f t="shared" si="21"/>
        <v>113</v>
      </c>
      <c r="I77" s="3">
        <f t="shared" si="21"/>
        <v>116</v>
      </c>
      <c r="J77" s="3">
        <f t="shared" si="21"/>
        <v>113</v>
      </c>
      <c r="K77" s="3">
        <f t="shared" si="21"/>
        <v>115</v>
      </c>
      <c r="L77" s="3">
        <f t="shared" si="21"/>
        <v>115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6"/>
      <c r="C78" s="3" t="s">
        <v>12</v>
      </c>
      <c r="D78" s="7">
        <f t="shared" ref="D78:L78" si="22">D76*100/D77</f>
        <v>68.292682926829272</v>
      </c>
      <c r="E78" s="7">
        <f t="shared" si="22"/>
        <v>79.411764705882348</v>
      </c>
      <c r="F78" s="7">
        <f t="shared" si="22"/>
        <v>65.599999999999994</v>
      </c>
      <c r="G78" s="7">
        <f t="shared" si="22"/>
        <v>66.949152542372886</v>
      </c>
      <c r="H78" s="7">
        <f t="shared" si="22"/>
        <v>65.486725663716811</v>
      </c>
      <c r="I78" s="7">
        <f t="shared" si="22"/>
        <v>65.517241379310349</v>
      </c>
      <c r="J78" s="7">
        <f t="shared" si="22"/>
        <v>76.106194690265482</v>
      </c>
      <c r="K78" s="7">
        <f t="shared" si="22"/>
        <v>73.043478260869563</v>
      </c>
      <c r="L78" s="7">
        <f t="shared" si="22"/>
        <v>65.217391304347828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27">
    <mergeCell ref="B76:B78"/>
    <mergeCell ref="A58:A63"/>
    <mergeCell ref="B58:B60"/>
    <mergeCell ref="B61:B63"/>
    <mergeCell ref="A64:A75"/>
    <mergeCell ref="B64:B66"/>
    <mergeCell ref="B67:B69"/>
    <mergeCell ref="B70:B72"/>
    <mergeCell ref="B73:B75"/>
    <mergeCell ref="A34:A57"/>
    <mergeCell ref="B34:B36"/>
    <mergeCell ref="B37:B39"/>
    <mergeCell ref="B40:B42"/>
    <mergeCell ref="B43:B45"/>
    <mergeCell ref="B46:B48"/>
    <mergeCell ref="B49:B51"/>
    <mergeCell ref="B52:B54"/>
    <mergeCell ref="B55:B57"/>
    <mergeCell ref="B4:B6"/>
    <mergeCell ref="B7:B9"/>
    <mergeCell ref="B10:B12"/>
    <mergeCell ref="B13:B15"/>
    <mergeCell ref="A22:A33"/>
    <mergeCell ref="B22:B24"/>
    <mergeCell ref="B25:B27"/>
    <mergeCell ref="B28:B30"/>
    <mergeCell ref="B31:B33"/>
  </mergeCells>
  <printOptions horizontalCentered="1"/>
  <pageMargins left="0.35433070866141736" right="0.35433070866141736" top="0.59055118110236227" bottom="0.39370078740157483" header="0" footer="0"/>
  <pageSetup scale="82" orientation="landscape" r:id="rId1"/>
  <rowBreaks count="2" manualBreakCount="2">
    <brk id="19" max="16383" man="1"/>
    <brk id="57" max="16383" man="1"/>
  </rowBreaks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D331-C7B3-4AA5-9EAD-791784D17DD1}">
  <sheetPr>
    <tabColor theme="4" tint="0.39997558519241921"/>
  </sheetPr>
  <dimension ref="A1:T588"/>
  <sheetViews>
    <sheetView zoomScale="78" zoomScaleNormal="78" workbookViewId="0">
      <pane ySplit="3" topLeftCell="A4" activePane="bottomLeft" state="frozen"/>
      <selection pane="bottomLeft" activeCell="T477" sqref="T477"/>
    </sheetView>
  </sheetViews>
  <sheetFormatPr defaultColWidth="14.42578125" defaultRowHeight="15" customHeight="1" outlineLevelRow="1"/>
  <cols>
    <col min="1" max="5" width="9.140625" style="2" customWidth="1"/>
    <col min="6" max="6" width="57.5703125" style="2" customWidth="1"/>
    <col min="7" max="7" width="20.5703125" style="2" customWidth="1"/>
    <col min="8" max="8" width="9.140625" style="2" customWidth="1"/>
    <col min="9" max="9" width="11.5703125" style="2" customWidth="1"/>
    <col min="10" max="10" width="12.140625" style="2" customWidth="1"/>
    <col min="11" max="11" width="8.140625" style="2" customWidth="1"/>
    <col min="12" max="12" width="10.7109375" style="2" customWidth="1"/>
    <col min="13" max="18" width="10.5703125" style="2" customWidth="1"/>
    <col min="19" max="16384" width="14.42578125" style="2"/>
  </cols>
  <sheetData>
    <row r="1" spans="1:20" ht="18.75" outlineLevel="1">
      <c r="A1" s="27" t="s">
        <v>41</v>
      </c>
      <c r="H1" s="28"/>
      <c r="I1" s="29"/>
      <c r="J1" s="28"/>
      <c r="K1" s="28"/>
      <c r="L1" s="28"/>
      <c r="M1" s="28"/>
      <c r="N1" s="28"/>
      <c r="O1" s="28"/>
      <c r="P1" s="28"/>
      <c r="Q1" s="28"/>
      <c r="R1" s="28"/>
    </row>
    <row r="2" spans="1:20" ht="18.75" outlineLevel="1">
      <c r="A2" s="30" t="s">
        <v>22</v>
      </c>
      <c r="B2" s="31" t="s">
        <v>42</v>
      </c>
      <c r="C2" s="31" t="s">
        <v>43</v>
      </c>
      <c r="D2" s="32" t="s">
        <v>42</v>
      </c>
      <c r="E2" s="31" t="s">
        <v>42</v>
      </c>
      <c r="F2" s="33" t="s">
        <v>42</v>
      </c>
      <c r="G2" s="33" t="s">
        <v>44</v>
      </c>
      <c r="H2" s="34" t="s">
        <v>45</v>
      </c>
      <c r="I2" s="31" t="s">
        <v>46</v>
      </c>
      <c r="J2" s="35" t="s">
        <v>47</v>
      </c>
      <c r="K2" s="36"/>
      <c r="L2" s="36"/>
      <c r="M2" s="36"/>
      <c r="N2" s="36"/>
      <c r="O2" s="36"/>
      <c r="P2" s="36"/>
      <c r="Q2" s="36"/>
      <c r="R2" s="37"/>
    </row>
    <row r="3" spans="1:20" ht="42.75" customHeight="1" outlineLevel="1">
      <c r="A3" s="38" t="s">
        <v>48</v>
      </c>
      <c r="B3" s="39" t="s">
        <v>49</v>
      </c>
      <c r="C3" s="39"/>
      <c r="D3" s="39" t="s">
        <v>50</v>
      </c>
      <c r="E3" s="40" t="s">
        <v>3</v>
      </c>
      <c r="F3" s="40" t="s">
        <v>51</v>
      </c>
      <c r="G3" s="40"/>
      <c r="H3" s="41"/>
      <c r="I3" s="40" t="s">
        <v>52</v>
      </c>
      <c r="J3" s="42" t="s">
        <v>2</v>
      </c>
      <c r="K3" s="42" t="s">
        <v>3</v>
      </c>
      <c r="L3" s="42" t="s">
        <v>4</v>
      </c>
      <c r="M3" s="42" t="s">
        <v>5</v>
      </c>
      <c r="N3" s="42" t="s">
        <v>6</v>
      </c>
      <c r="O3" s="42" t="s">
        <v>7</v>
      </c>
      <c r="P3" s="42" t="s">
        <v>8</v>
      </c>
      <c r="Q3" s="42" t="s">
        <v>9</v>
      </c>
      <c r="R3" s="42" t="s">
        <v>10</v>
      </c>
    </row>
    <row r="4" spans="1:20" ht="18.75">
      <c r="A4" s="43"/>
      <c r="B4" s="44"/>
      <c r="C4" s="44"/>
      <c r="D4" s="44"/>
      <c r="E4" s="44"/>
      <c r="F4" s="44"/>
      <c r="G4" s="44"/>
      <c r="H4" s="28"/>
      <c r="I4" s="45"/>
      <c r="J4" s="28"/>
      <c r="K4" s="28"/>
      <c r="L4" s="46"/>
      <c r="M4" s="28"/>
      <c r="N4" s="28"/>
      <c r="O4" s="28"/>
      <c r="P4" s="28"/>
      <c r="Q4" s="28"/>
      <c r="R4" s="47"/>
    </row>
    <row r="5" spans="1:20" ht="26.25">
      <c r="A5" s="48" t="s">
        <v>53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20" ht="26.25">
      <c r="A6" s="51" t="s">
        <v>54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</row>
    <row r="7" spans="1:20" ht="18.75" customHeight="1">
      <c r="A7" s="54" t="s">
        <v>21</v>
      </c>
      <c r="B7" s="55"/>
      <c r="C7" s="55"/>
      <c r="D7" s="55"/>
      <c r="E7" s="56"/>
      <c r="F7" s="57" t="s">
        <v>55</v>
      </c>
      <c r="G7" s="58"/>
      <c r="H7" s="59"/>
      <c r="I7" s="58"/>
      <c r="J7" s="60"/>
      <c r="K7" s="61"/>
      <c r="L7" s="61"/>
      <c r="M7" s="61"/>
      <c r="N7" s="61"/>
      <c r="O7" s="61"/>
      <c r="P7" s="61"/>
      <c r="Q7" s="61"/>
      <c r="R7" s="62"/>
    </row>
    <row r="8" spans="1:20" ht="18.75">
      <c r="A8" s="63"/>
      <c r="B8" s="64"/>
      <c r="C8" s="64"/>
      <c r="D8" s="65">
        <v>1</v>
      </c>
      <c r="E8" s="65">
        <v>1</v>
      </c>
      <c r="F8" s="66" t="s">
        <v>56</v>
      </c>
      <c r="G8" s="67" t="s">
        <v>57</v>
      </c>
      <c r="H8" s="68" t="s">
        <v>58</v>
      </c>
      <c r="I8" s="69" t="s">
        <v>59</v>
      </c>
      <c r="J8" s="70">
        <f>J10-J9</f>
        <v>512.95000000000005</v>
      </c>
      <c r="K8" s="71"/>
      <c r="L8" s="70">
        <f t="shared" ref="L8:R8" si="0">L10-L9</f>
        <v>224.96723672454442</v>
      </c>
      <c r="M8" s="70">
        <f t="shared" si="0"/>
        <v>417.62669138936258</v>
      </c>
      <c r="N8" s="70">
        <f t="shared" si="0"/>
        <v>486.96490676252523</v>
      </c>
      <c r="O8" s="70">
        <f t="shared" si="0"/>
        <v>1198.3639324549797</v>
      </c>
      <c r="P8" s="70">
        <f t="shared" si="0"/>
        <v>379.46343269581536</v>
      </c>
      <c r="Q8" s="72">
        <f t="shared" si="0"/>
        <v>-59.164594992636239</v>
      </c>
      <c r="R8" s="73">
        <f t="shared" si="0"/>
        <v>1491.283936157728</v>
      </c>
      <c r="T8" s="74"/>
    </row>
    <row r="9" spans="1:20" ht="18.75">
      <c r="A9" s="63"/>
      <c r="B9" s="75"/>
      <c r="C9" s="75"/>
      <c r="D9" s="75"/>
      <c r="E9" s="76"/>
      <c r="F9" s="77" t="s">
        <v>60</v>
      </c>
      <c r="G9" s="77"/>
      <c r="H9" s="78"/>
      <c r="I9" s="79"/>
      <c r="J9" s="80">
        <v>86.24</v>
      </c>
      <c r="K9" s="81"/>
      <c r="L9" s="80">
        <v>86.13</v>
      </c>
      <c r="M9" s="80">
        <v>129.71</v>
      </c>
      <c r="N9" s="80">
        <v>79.2</v>
      </c>
      <c r="O9" s="80">
        <v>116.29</v>
      </c>
      <c r="P9" s="80">
        <v>68.709999999999994</v>
      </c>
      <c r="Q9" s="80">
        <v>206.44</v>
      </c>
      <c r="R9" s="82">
        <v>139.97999999999999</v>
      </c>
    </row>
    <row r="10" spans="1:20" ht="18.75">
      <c r="A10" s="63"/>
      <c r="B10" s="64"/>
      <c r="C10" s="64"/>
      <c r="D10" s="64"/>
      <c r="E10" s="65"/>
      <c r="F10" s="66" t="s">
        <v>61</v>
      </c>
      <c r="G10" s="83"/>
      <c r="H10" s="68"/>
      <c r="I10" s="69"/>
      <c r="J10" s="84">
        <v>599.19000000000005</v>
      </c>
      <c r="K10" s="85"/>
      <c r="L10" s="84">
        <f>L11*100000/L12</f>
        <v>311.09723672454442</v>
      </c>
      <c r="M10" s="84">
        <f t="shared" ref="M10:O10" si="1">M11*100000/M12</f>
        <v>547.33669138936261</v>
      </c>
      <c r="N10" s="84">
        <f t="shared" si="1"/>
        <v>566.16490676252522</v>
      </c>
      <c r="O10" s="84">
        <f t="shared" si="1"/>
        <v>1314.6539324549797</v>
      </c>
      <c r="P10" s="84">
        <v>448.17343269581534</v>
      </c>
      <c r="Q10" s="84">
        <f t="shared" ref="Q10:R10" si="2">Q11*100000/Q12</f>
        <v>147.27540500736376</v>
      </c>
      <c r="R10" s="86">
        <f t="shared" si="2"/>
        <v>1631.263936157728</v>
      </c>
    </row>
    <row r="11" spans="1:20" ht="18.75">
      <c r="A11" s="63"/>
      <c r="B11" s="64"/>
      <c r="C11" s="64"/>
      <c r="D11" s="64"/>
      <c r="E11" s="65"/>
      <c r="F11" s="66" t="s">
        <v>62</v>
      </c>
      <c r="G11" s="83" t="s">
        <v>63</v>
      </c>
      <c r="H11" s="68"/>
      <c r="I11" s="69"/>
      <c r="J11" s="87">
        <f>SUM(L11:R11)</f>
        <v>1365</v>
      </c>
      <c r="K11" s="88"/>
      <c r="L11" s="89">
        <v>289</v>
      </c>
      <c r="M11" s="89">
        <v>138</v>
      </c>
      <c r="N11" s="89">
        <v>252</v>
      </c>
      <c r="O11" s="89">
        <v>457</v>
      </c>
      <c r="P11" s="89">
        <v>86</v>
      </c>
      <c r="Q11" s="89">
        <v>4</v>
      </c>
      <c r="R11" s="90">
        <v>139</v>
      </c>
    </row>
    <row r="12" spans="1:20" ht="18.75">
      <c r="A12" s="63"/>
      <c r="B12" s="91"/>
      <c r="C12" s="91"/>
      <c r="D12" s="91"/>
      <c r="E12" s="92"/>
      <c r="F12" s="93" t="s">
        <v>64</v>
      </c>
      <c r="G12" s="94" t="s">
        <v>63</v>
      </c>
      <c r="H12" s="95"/>
      <c r="I12" s="96"/>
      <c r="J12" s="97">
        <f>SUM(L12:R12)</f>
        <v>227808</v>
      </c>
      <c r="K12" s="98"/>
      <c r="L12" s="99">
        <v>92897</v>
      </c>
      <c r="M12" s="99">
        <v>25213</v>
      </c>
      <c r="N12" s="99">
        <v>44510</v>
      </c>
      <c r="O12" s="99">
        <v>34762</v>
      </c>
      <c r="P12" s="99">
        <v>19189</v>
      </c>
      <c r="Q12" s="99">
        <v>2716</v>
      </c>
      <c r="R12" s="100">
        <v>8521</v>
      </c>
    </row>
    <row r="13" spans="1:20" ht="18.75">
      <c r="A13" s="63"/>
      <c r="B13" s="101"/>
      <c r="C13" s="101"/>
      <c r="D13" s="102">
        <v>2</v>
      </c>
      <c r="E13" s="102">
        <v>2</v>
      </c>
      <c r="F13" s="66" t="s">
        <v>65</v>
      </c>
      <c r="G13" s="67" t="s">
        <v>57</v>
      </c>
      <c r="H13" s="103" t="s">
        <v>58</v>
      </c>
      <c r="I13" s="104" t="s">
        <v>59</v>
      </c>
      <c r="J13" s="72">
        <f>J15-J14</f>
        <v>-970.65394577890152</v>
      </c>
      <c r="K13" s="71"/>
      <c r="L13" s="72">
        <f t="shared" ref="L13:R13" si="3">L15-L14</f>
        <v>-297.89916531211975</v>
      </c>
      <c r="M13" s="72">
        <f t="shared" si="3"/>
        <v>-1401.2224296989646</v>
      </c>
      <c r="N13" s="72">
        <f t="shared" si="3"/>
        <v>-530.40014378791284</v>
      </c>
      <c r="O13" s="72">
        <f t="shared" si="3"/>
        <v>-1080.0409326275819</v>
      </c>
      <c r="P13" s="72">
        <f t="shared" si="3"/>
        <v>-1896.9779800927613</v>
      </c>
      <c r="Q13" s="70">
        <f t="shared" si="3"/>
        <v>947.07567010309299</v>
      </c>
      <c r="R13" s="105">
        <f t="shared" si="3"/>
        <v>-1733.5830583264874</v>
      </c>
    </row>
    <row r="14" spans="1:20" ht="18.75">
      <c r="A14" s="63"/>
      <c r="B14" s="75"/>
      <c r="C14" s="75"/>
      <c r="D14" s="75"/>
      <c r="E14" s="76"/>
      <c r="F14" s="106" t="s">
        <v>60</v>
      </c>
      <c r="G14" s="77"/>
      <c r="H14" s="78"/>
      <c r="I14" s="79"/>
      <c r="J14" s="81">
        <v>1825.76</v>
      </c>
      <c r="K14" s="81"/>
      <c r="L14" s="80">
        <v>1131.08</v>
      </c>
      <c r="M14" s="80">
        <v>2690.24</v>
      </c>
      <c r="N14" s="80">
        <v>1283.04</v>
      </c>
      <c r="O14" s="80">
        <v>1770.45</v>
      </c>
      <c r="P14" s="80">
        <v>2616.14</v>
      </c>
      <c r="Q14" s="80">
        <v>1114.78</v>
      </c>
      <c r="R14" s="82">
        <v>2672.44</v>
      </c>
    </row>
    <row r="15" spans="1:20" ht="18.75">
      <c r="A15" s="63"/>
      <c r="B15" s="64"/>
      <c r="C15" s="64"/>
      <c r="D15" s="64"/>
      <c r="E15" s="65"/>
      <c r="F15" s="107" t="s">
        <v>66</v>
      </c>
      <c r="G15" s="108"/>
      <c r="H15" s="68"/>
      <c r="I15" s="69"/>
      <c r="J15" s="109">
        <v>855.10605422109847</v>
      </c>
      <c r="K15" s="109"/>
      <c r="L15" s="84">
        <f t="shared" ref="L15:O15" si="4">L16*100000/L17</f>
        <v>833.18083468788018</v>
      </c>
      <c r="M15" s="84">
        <f t="shared" si="4"/>
        <v>1289.0175703010352</v>
      </c>
      <c r="N15" s="84">
        <f t="shared" si="4"/>
        <v>752.63985621208712</v>
      </c>
      <c r="O15" s="84">
        <f t="shared" si="4"/>
        <v>690.40906737241812</v>
      </c>
      <c r="P15" s="84">
        <v>719.16201990723857</v>
      </c>
      <c r="Q15" s="84">
        <f t="shared" ref="Q15:R15" si="5">Q16*100000/Q17</f>
        <v>2061.855670103093</v>
      </c>
      <c r="R15" s="86">
        <f t="shared" si="5"/>
        <v>938.85694167351255</v>
      </c>
    </row>
    <row r="16" spans="1:20" ht="18.75">
      <c r="A16" s="63"/>
      <c r="B16" s="64"/>
      <c r="C16" s="64"/>
      <c r="D16" s="64"/>
      <c r="E16" s="65"/>
      <c r="F16" s="110" t="s">
        <v>67</v>
      </c>
      <c r="G16" s="83" t="s">
        <v>63</v>
      </c>
      <c r="H16" s="68"/>
      <c r="I16" s="69"/>
      <c r="J16" s="111">
        <v>1948</v>
      </c>
      <c r="K16" s="111"/>
      <c r="L16" s="85">
        <v>774</v>
      </c>
      <c r="M16" s="85">
        <v>325</v>
      </c>
      <c r="N16" s="85">
        <v>335</v>
      </c>
      <c r="O16" s="85">
        <v>240</v>
      </c>
      <c r="P16" s="85">
        <v>138</v>
      </c>
      <c r="Q16" s="85">
        <v>56</v>
      </c>
      <c r="R16" s="112">
        <v>80</v>
      </c>
    </row>
    <row r="17" spans="1:18" ht="18.75">
      <c r="A17" s="63"/>
      <c r="B17" s="113"/>
      <c r="C17" s="113"/>
      <c r="D17" s="113"/>
      <c r="E17" s="114"/>
      <c r="F17" s="115" t="s">
        <v>68</v>
      </c>
      <c r="G17" s="94" t="s">
        <v>63</v>
      </c>
      <c r="H17" s="116"/>
      <c r="I17" s="117"/>
      <c r="J17" s="98">
        <v>227808</v>
      </c>
      <c r="K17" s="98"/>
      <c r="L17" s="118">
        <v>92897</v>
      </c>
      <c r="M17" s="118">
        <v>25213</v>
      </c>
      <c r="N17" s="118">
        <v>44510</v>
      </c>
      <c r="O17" s="118">
        <v>34762</v>
      </c>
      <c r="P17" s="118">
        <v>19189</v>
      </c>
      <c r="Q17" s="118">
        <v>2716</v>
      </c>
      <c r="R17" s="119">
        <v>8521</v>
      </c>
    </row>
    <row r="18" spans="1:18" ht="18.75">
      <c r="A18" s="120"/>
      <c r="B18" s="121"/>
      <c r="C18" s="121"/>
      <c r="D18" s="102">
        <v>3</v>
      </c>
      <c r="E18" s="122">
        <v>3</v>
      </c>
      <c r="F18" s="66" t="s">
        <v>69</v>
      </c>
      <c r="G18" s="67" t="s">
        <v>70</v>
      </c>
      <c r="H18" s="59" t="s">
        <v>58</v>
      </c>
      <c r="I18" s="58" t="s">
        <v>59</v>
      </c>
      <c r="J18" s="123">
        <v>-0.47</v>
      </c>
      <c r="K18" s="124"/>
      <c r="L18" s="125">
        <f t="shared" ref="L18:O18" si="6">(L21*100000/L22)-L19</f>
        <v>15.504868833223895</v>
      </c>
      <c r="M18" s="126">
        <f>(M21*100000/M22)-M19</f>
        <v>-14.244465553484318</v>
      </c>
      <c r="N18" s="126">
        <f t="shared" si="6"/>
        <v>-2.9125544821388445</v>
      </c>
      <c r="O18" s="126">
        <f t="shared" si="6"/>
        <v>-2.2122754732178862</v>
      </c>
      <c r="P18" s="126">
        <v>-100.41893663125626</v>
      </c>
      <c r="Q18" s="125">
        <f t="shared" ref="Q18:R18" si="7">(Q21*100000/Q22)-Q19</f>
        <v>105.98540500736377</v>
      </c>
      <c r="R18" s="125">
        <f t="shared" si="7"/>
        <v>52.732829480107981</v>
      </c>
    </row>
    <row r="19" spans="1:18" ht="18.75">
      <c r="A19" s="120"/>
      <c r="B19" s="64"/>
      <c r="C19" s="64"/>
      <c r="D19" s="64"/>
      <c r="E19" s="65"/>
      <c r="F19" s="108" t="s">
        <v>71</v>
      </c>
      <c r="G19" s="108"/>
      <c r="H19" s="68"/>
      <c r="I19" s="69"/>
      <c r="J19" s="111">
        <v>99.15</v>
      </c>
      <c r="K19" s="111"/>
      <c r="L19" s="85">
        <v>98.6</v>
      </c>
      <c r="M19" s="85">
        <v>81.67</v>
      </c>
      <c r="N19" s="85">
        <v>92.78</v>
      </c>
      <c r="O19" s="85">
        <v>82.76</v>
      </c>
      <c r="P19" s="85">
        <v>142.69999999999999</v>
      </c>
      <c r="Q19" s="85">
        <v>41.29</v>
      </c>
      <c r="R19" s="85">
        <v>76.36</v>
      </c>
    </row>
    <row r="20" spans="1:18" ht="18.75">
      <c r="A20" s="120"/>
      <c r="B20" s="64"/>
      <c r="C20" s="64"/>
      <c r="D20" s="64"/>
      <c r="E20" s="65"/>
      <c r="F20" s="66" t="s">
        <v>72</v>
      </c>
      <c r="G20" s="83"/>
      <c r="H20" s="68"/>
      <c r="I20" s="69"/>
      <c r="J20" s="111">
        <v>98.68</v>
      </c>
      <c r="K20" s="111"/>
      <c r="L20" s="84">
        <f t="shared" ref="L20:O20" si="8">L21*100000/L22</f>
        <v>114.10486883322389</v>
      </c>
      <c r="M20" s="84">
        <f t="shared" si="8"/>
        <v>67.425534446515684</v>
      </c>
      <c r="N20" s="84">
        <f t="shared" si="8"/>
        <v>89.867445517861157</v>
      </c>
      <c r="O20" s="84">
        <f t="shared" si="8"/>
        <v>80.547724526782119</v>
      </c>
      <c r="P20" s="84">
        <v>42.281063368743723</v>
      </c>
      <c r="Q20" s="84">
        <f t="shared" ref="Q20:R20" si="9">Q21*100000/Q22</f>
        <v>147.27540500736376</v>
      </c>
      <c r="R20" s="84">
        <f t="shared" si="9"/>
        <v>129.09282948010798</v>
      </c>
    </row>
    <row r="21" spans="1:18" ht="23.25" customHeight="1">
      <c r="A21" s="120"/>
      <c r="B21" s="64"/>
      <c r="C21" s="64"/>
      <c r="D21" s="64"/>
      <c r="E21" s="65"/>
      <c r="F21" s="66" t="s">
        <v>73</v>
      </c>
      <c r="G21" s="83" t="s">
        <v>63</v>
      </c>
      <c r="H21" s="68"/>
      <c r="I21" s="69"/>
      <c r="J21" s="111">
        <v>214</v>
      </c>
      <c r="K21" s="111"/>
      <c r="L21" s="85">
        <v>106</v>
      </c>
      <c r="M21" s="85">
        <v>17</v>
      </c>
      <c r="N21" s="85">
        <v>40</v>
      </c>
      <c r="O21" s="85">
        <v>28</v>
      </c>
      <c r="P21" s="85">
        <v>8</v>
      </c>
      <c r="Q21" s="85">
        <v>4</v>
      </c>
      <c r="R21" s="85">
        <v>11</v>
      </c>
    </row>
    <row r="22" spans="1:18" ht="20.25" customHeight="1">
      <c r="A22" s="120"/>
      <c r="B22" s="91"/>
      <c r="C22" s="91"/>
      <c r="D22" s="91"/>
      <c r="E22" s="92"/>
      <c r="F22" s="93" t="s">
        <v>68</v>
      </c>
      <c r="G22" s="94" t="s">
        <v>63</v>
      </c>
      <c r="H22" s="95"/>
      <c r="I22" s="96"/>
      <c r="J22" s="127">
        <f t="shared" ref="J22" si="10">SUM(L22:R22)</f>
        <v>227808</v>
      </c>
      <c r="K22" s="98"/>
      <c r="L22" s="99">
        <v>92897</v>
      </c>
      <c r="M22" s="99">
        <v>25213</v>
      </c>
      <c r="N22" s="99">
        <v>44510</v>
      </c>
      <c r="O22" s="99">
        <v>34762</v>
      </c>
      <c r="P22" s="99">
        <v>19189</v>
      </c>
      <c r="Q22" s="99">
        <v>2716</v>
      </c>
      <c r="R22" s="99">
        <v>8521</v>
      </c>
    </row>
    <row r="23" spans="1:18" ht="21.75" customHeight="1">
      <c r="A23" s="120"/>
      <c r="B23" s="101"/>
      <c r="C23" s="101"/>
      <c r="D23" s="101"/>
      <c r="E23" s="58"/>
      <c r="F23" s="128" t="s">
        <v>74</v>
      </c>
      <c r="G23" s="129"/>
      <c r="H23" s="59"/>
      <c r="I23" s="129"/>
      <c r="J23" s="61"/>
      <c r="K23" s="130"/>
      <c r="L23" s="61"/>
      <c r="M23" s="61"/>
      <c r="N23" s="61"/>
      <c r="O23" s="61"/>
      <c r="P23" s="61"/>
      <c r="Q23" s="61"/>
      <c r="R23" s="60"/>
    </row>
    <row r="24" spans="1:18" ht="42" customHeight="1">
      <c r="A24" s="120"/>
      <c r="B24" s="64"/>
      <c r="C24" s="64"/>
      <c r="D24" s="65">
        <v>4</v>
      </c>
      <c r="E24" s="65">
        <v>4</v>
      </c>
      <c r="F24" s="66" t="s">
        <v>75</v>
      </c>
      <c r="G24" s="67" t="s">
        <v>70</v>
      </c>
      <c r="H24" s="68" t="s">
        <v>58</v>
      </c>
      <c r="I24" s="69" t="s">
        <v>76</v>
      </c>
      <c r="J24" s="131">
        <f>J26-J25</f>
        <v>0.64691443388072578</v>
      </c>
      <c r="K24" s="132"/>
      <c r="L24" s="131">
        <f>L26-L25</f>
        <v>1.5642268041237113</v>
      </c>
      <c r="M24" s="131">
        <f t="shared" ref="M24:R24" si="11">M26-M25</f>
        <v>0.82797385620915032</v>
      </c>
      <c r="N24" s="131">
        <f t="shared" si="11"/>
        <v>2.4520547945205529E-2</v>
      </c>
      <c r="O24" s="131">
        <f t="shared" si="11"/>
        <v>1.0713953488372097</v>
      </c>
      <c r="P24" s="131">
        <f t="shared" si="11"/>
        <v>4.48063829787234</v>
      </c>
      <c r="Q24" s="133">
        <f t="shared" si="11"/>
        <v>-10.24259259259259</v>
      </c>
      <c r="R24" s="133">
        <f t="shared" si="11"/>
        <v>-2.4268421052631579</v>
      </c>
    </row>
    <row r="25" spans="1:18" ht="41.25" customHeight="1">
      <c r="A25" s="120"/>
      <c r="B25" s="64"/>
      <c r="C25" s="64"/>
      <c r="D25" s="64"/>
      <c r="E25" s="65"/>
      <c r="F25" s="108" t="s">
        <v>77</v>
      </c>
      <c r="G25" s="134"/>
      <c r="H25" s="68"/>
      <c r="I25" s="69"/>
      <c r="J25" s="135">
        <v>5.36</v>
      </c>
      <c r="K25" s="136"/>
      <c r="L25" s="137">
        <v>5.91</v>
      </c>
      <c r="M25" s="138">
        <v>2.44</v>
      </c>
      <c r="N25" s="138">
        <v>4.7699999999999996</v>
      </c>
      <c r="O25" s="138">
        <v>4.51</v>
      </c>
      <c r="P25" s="138">
        <v>4.03</v>
      </c>
      <c r="Q25" s="138">
        <v>17.649999999999999</v>
      </c>
      <c r="R25" s="139">
        <v>7.69</v>
      </c>
    </row>
    <row r="26" spans="1:18" ht="18.75">
      <c r="A26" s="120"/>
      <c r="B26" s="64"/>
      <c r="C26" s="64"/>
      <c r="D26" s="64"/>
      <c r="E26" s="65"/>
      <c r="F26" s="66" t="s">
        <v>78</v>
      </c>
      <c r="G26" s="140"/>
      <c r="H26" s="68"/>
      <c r="I26" s="69"/>
      <c r="J26" s="132">
        <f>J27*100/J28</f>
        <v>6.0069144338807261</v>
      </c>
      <c r="K26" s="132"/>
      <c r="L26" s="132">
        <f t="shared" ref="L26:R26" si="12">L27*100/L28</f>
        <v>7.4742268041237114</v>
      </c>
      <c r="M26" s="132">
        <f t="shared" si="12"/>
        <v>3.2679738562091503</v>
      </c>
      <c r="N26" s="132">
        <f t="shared" si="12"/>
        <v>4.7945205479452051</v>
      </c>
      <c r="O26" s="132">
        <f t="shared" si="12"/>
        <v>5.5813953488372094</v>
      </c>
      <c r="P26" s="132">
        <f t="shared" si="12"/>
        <v>8.5106382978723403</v>
      </c>
      <c r="Q26" s="132">
        <f t="shared" si="12"/>
        <v>7.4074074074074074</v>
      </c>
      <c r="R26" s="132">
        <f t="shared" si="12"/>
        <v>5.2631578947368425</v>
      </c>
    </row>
    <row r="27" spans="1:18" ht="117" customHeight="1">
      <c r="A27" s="120"/>
      <c r="B27" s="64"/>
      <c r="C27" s="64"/>
      <c r="D27" s="64"/>
      <c r="E27" s="65"/>
      <c r="F27" s="66" t="s">
        <v>79</v>
      </c>
      <c r="G27" s="140" t="s">
        <v>63</v>
      </c>
      <c r="H27" s="68"/>
      <c r="I27" s="69"/>
      <c r="J27" s="111">
        <f t="shared" ref="J27:J28" si="13">SUM(L27:R27)</f>
        <v>139</v>
      </c>
      <c r="K27" s="111"/>
      <c r="L27" s="111">
        <v>58</v>
      </c>
      <c r="M27" s="111">
        <v>5</v>
      </c>
      <c r="N27" s="111">
        <v>35</v>
      </c>
      <c r="O27" s="111">
        <v>24</v>
      </c>
      <c r="P27" s="111">
        <v>12</v>
      </c>
      <c r="Q27" s="111">
        <v>2</v>
      </c>
      <c r="R27" s="111">
        <v>3</v>
      </c>
    </row>
    <row r="28" spans="1:18" ht="100.5" customHeight="1">
      <c r="A28" s="141"/>
      <c r="B28" s="113"/>
      <c r="C28" s="113"/>
      <c r="D28" s="113"/>
      <c r="E28" s="114"/>
      <c r="F28" s="93" t="s">
        <v>80</v>
      </c>
      <c r="G28" s="142" t="s">
        <v>63</v>
      </c>
      <c r="H28" s="95"/>
      <c r="I28" s="96"/>
      <c r="J28" s="130">
        <f t="shared" si="13"/>
        <v>2314</v>
      </c>
      <c r="K28" s="130"/>
      <c r="L28" s="130">
        <v>776</v>
      </c>
      <c r="M28" s="130">
        <v>153</v>
      </c>
      <c r="N28" s="130">
        <v>730</v>
      </c>
      <c r="O28" s="130">
        <v>430</v>
      </c>
      <c r="P28" s="130">
        <v>141</v>
      </c>
      <c r="Q28" s="130">
        <v>27</v>
      </c>
      <c r="R28" s="130">
        <v>57</v>
      </c>
    </row>
    <row r="29" spans="1:18" ht="22.5" customHeight="1">
      <c r="A29" s="120"/>
      <c r="B29" s="121"/>
      <c r="C29" s="121"/>
      <c r="D29" s="122">
        <v>5</v>
      </c>
      <c r="E29" s="122">
        <v>5</v>
      </c>
      <c r="F29" s="143" t="s">
        <v>81</v>
      </c>
      <c r="G29" s="56" t="s">
        <v>82</v>
      </c>
      <c r="H29" s="59" t="s">
        <v>58</v>
      </c>
      <c r="I29" s="58" t="s">
        <v>76</v>
      </c>
      <c r="J29" s="144">
        <f>(J31*100/J32)-J30</f>
        <v>1.913303437967115</v>
      </c>
      <c r="K29" s="130"/>
      <c r="L29" s="144">
        <f t="shared" ref="L29:O29" si="14">(L31*100/L32)-L30</f>
        <v>2.028155571462658</v>
      </c>
      <c r="M29" s="144">
        <f t="shared" si="14"/>
        <v>2.572347266881029</v>
      </c>
      <c r="N29" s="144">
        <f t="shared" si="14"/>
        <v>1.8633540372670807</v>
      </c>
      <c r="O29" s="145">
        <f t="shared" si="14"/>
        <v>1.6782644289807613</v>
      </c>
      <c r="P29" s="145">
        <v>1.79</v>
      </c>
      <c r="Q29" s="144">
        <f t="shared" ref="Q29:R29" si="15">(Q31*100/Q32)-Q30</f>
        <v>2.5641025641025643</v>
      </c>
      <c r="R29" s="145">
        <f t="shared" si="15"/>
        <v>0.89820359281437123</v>
      </c>
    </row>
    <row r="30" spans="1:18" ht="20.25" customHeight="1">
      <c r="A30" s="120"/>
      <c r="B30" s="64"/>
      <c r="C30" s="64"/>
      <c r="D30" s="64"/>
      <c r="E30" s="65"/>
      <c r="F30" s="108" t="s">
        <v>83</v>
      </c>
      <c r="G30" s="108"/>
      <c r="H30" s="68"/>
      <c r="I30" s="69"/>
      <c r="J30" s="85"/>
      <c r="K30" s="111"/>
      <c r="L30" s="85"/>
      <c r="M30" s="85"/>
      <c r="N30" s="85"/>
      <c r="O30" s="85"/>
      <c r="P30" s="85"/>
      <c r="Q30" s="85"/>
      <c r="R30" s="85"/>
    </row>
    <row r="31" spans="1:18" ht="41.25" customHeight="1">
      <c r="A31" s="120"/>
      <c r="B31" s="64"/>
      <c r="C31" s="64"/>
      <c r="D31" s="64"/>
      <c r="E31" s="65"/>
      <c r="F31" s="66" t="s">
        <v>84</v>
      </c>
      <c r="G31" s="140" t="s">
        <v>63</v>
      </c>
      <c r="H31" s="68"/>
      <c r="I31" s="69"/>
      <c r="J31" s="111">
        <f t="shared" ref="J31:J32" si="16">SUM(L31:R31)</f>
        <v>192</v>
      </c>
      <c r="K31" s="111"/>
      <c r="L31" s="111">
        <v>85</v>
      </c>
      <c r="M31" s="111">
        <v>16</v>
      </c>
      <c r="N31" s="111">
        <v>36</v>
      </c>
      <c r="O31" s="111">
        <v>41</v>
      </c>
      <c r="P31" s="111">
        <v>5</v>
      </c>
      <c r="Q31" s="111">
        <v>6</v>
      </c>
      <c r="R31" s="111">
        <v>3</v>
      </c>
    </row>
    <row r="32" spans="1:18" ht="38.25" customHeight="1">
      <c r="A32" s="120"/>
      <c r="B32" s="91"/>
      <c r="C32" s="91"/>
      <c r="D32" s="91"/>
      <c r="E32" s="92"/>
      <c r="F32" s="93" t="s">
        <v>85</v>
      </c>
      <c r="G32" s="142" t="s">
        <v>63</v>
      </c>
      <c r="H32" s="95"/>
      <c r="I32" s="96"/>
      <c r="J32" s="130">
        <f t="shared" si="16"/>
        <v>10035</v>
      </c>
      <c r="K32" s="130"/>
      <c r="L32" s="130">
        <v>4191</v>
      </c>
      <c r="M32" s="130">
        <v>622</v>
      </c>
      <c r="N32" s="130">
        <v>1932</v>
      </c>
      <c r="O32" s="130">
        <v>2443</v>
      </c>
      <c r="P32" s="130">
        <v>279</v>
      </c>
      <c r="Q32" s="130">
        <v>234</v>
      </c>
      <c r="R32" s="130">
        <v>334</v>
      </c>
    </row>
    <row r="33" spans="1:18" ht="21.75" customHeight="1">
      <c r="A33" s="120"/>
      <c r="B33" s="101"/>
      <c r="C33" s="101"/>
      <c r="D33" s="102">
        <v>6</v>
      </c>
      <c r="E33" s="102">
        <v>6</v>
      </c>
      <c r="F33" s="146" t="s">
        <v>86</v>
      </c>
      <c r="G33" s="147" t="s">
        <v>70</v>
      </c>
      <c r="H33" s="103" t="s">
        <v>58</v>
      </c>
      <c r="I33" s="104" t="s">
        <v>76</v>
      </c>
      <c r="J33" s="144">
        <f>J35-J34</f>
        <v>867.4980840005619</v>
      </c>
      <c r="K33" s="144"/>
      <c r="L33" s="144">
        <f t="shared" ref="L33:R33" si="17">L35-L34</f>
        <v>1750.129002120628</v>
      </c>
      <c r="M33" s="144">
        <f t="shared" si="17"/>
        <v>694.97919525641532</v>
      </c>
      <c r="N33" s="144">
        <f t="shared" si="17"/>
        <v>491.49241069422601</v>
      </c>
      <c r="O33" s="144">
        <f t="shared" si="17"/>
        <v>495.73918071457337</v>
      </c>
      <c r="P33" s="145">
        <f t="shared" si="17"/>
        <v>-1241.784332169472</v>
      </c>
      <c r="Q33" s="144">
        <f t="shared" si="17"/>
        <v>538.03162002945498</v>
      </c>
      <c r="R33" s="144">
        <f t="shared" si="17"/>
        <v>370.00418260767515</v>
      </c>
    </row>
    <row r="34" spans="1:18" ht="20.25" customHeight="1">
      <c r="A34" s="120"/>
      <c r="B34" s="64"/>
      <c r="C34" s="64"/>
      <c r="D34" s="64"/>
      <c r="E34" s="65"/>
      <c r="F34" s="108" t="s">
        <v>87</v>
      </c>
      <c r="G34" s="108"/>
      <c r="H34" s="68"/>
      <c r="I34" s="69"/>
      <c r="J34" s="109">
        <v>441.06</v>
      </c>
      <c r="K34" s="111"/>
      <c r="L34" s="109">
        <v>348.97</v>
      </c>
      <c r="M34" s="109">
        <v>205.35</v>
      </c>
      <c r="N34" s="109">
        <v>171.28</v>
      </c>
      <c r="O34" s="109">
        <v>203.3</v>
      </c>
      <c r="P34" s="109">
        <v>2330.9499999999998</v>
      </c>
      <c r="Q34" s="109">
        <v>51.07</v>
      </c>
      <c r="R34" s="109">
        <v>111.16</v>
      </c>
    </row>
    <row r="35" spans="1:18" ht="20.25" customHeight="1">
      <c r="A35" s="120"/>
      <c r="B35" s="64"/>
      <c r="C35" s="64"/>
      <c r="D35" s="64"/>
      <c r="E35" s="65"/>
      <c r="F35" s="66" t="s">
        <v>88</v>
      </c>
      <c r="G35" s="140"/>
      <c r="H35" s="68"/>
      <c r="I35" s="69"/>
      <c r="J35" s="148">
        <f t="shared" ref="J35" si="18">J36*100000/J37</f>
        <v>1308.5580840005618</v>
      </c>
      <c r="K35" s="111"/>
      <c r="L35" s="148">
        <f t="shared" ref="L35:O35" si="19">L36*100000/L37</f>
        <v>2099.099002120628</v>
      </c>
      <c r="M35" s="148">
        <f t="shared" si="19"/>
        <v>900.32919525641535</v>
      </c>
      <c r="N35" s="148">
        <f t="shared" si="19"/>
        <v>662.77241069422598</v>
      </c>
      <c r="O35" s="148">
        <f t="shared" si="19"/>
        <v>699.03918071457338</v>
      </c>
      <c r="P35" s="148">
        <v>1089.1656678305278</v>
      </c>
      <c r="Q35" s="148">
        <f t="shared" ref="Q35:R35" si="20">Q36*100000/Q37</f>
        <v>589.10162002945503</v>
      </c>
      <c r="R35" s="148">
        <f t="shared" si="20"/>
        <v>481.16418260767517</v>
      </c>
    </row>
    <row r="36" spans="1:18" ht="21" customHeight="1">
      <c r="A36" s="120"/>
      <c r="B36" s="64"/>
      <c r="C36" s="64"/>
      <c r="D36" s="64"/>
      <c r="E36" s="65"/>
      <c r="F36" s="66" t="s">
        <v>89</v>
      </c>
      <c r="G36" s="140" t="s">
        <v>63</v>
      </c>
      <c r="H36" s="68"/>
      <c r="I36" s="69"/>
      <c r="J36" s="111">
        <v>2981</v>
      </c>
      <c r="K36" s="111"/>
      <c r="L36" s="111">
        <v>1950</v>
      </c>
      <c r="M36" s="111">
        <v>227</v>
      </c>
      <c r="N36" s="111">
        <v>295</v>
      </c>
      <c r="O36" s="111">
        <v>243</v>
      </c>
      <c r="P36" s="111">
        <v>209</v>
      </c>
      <c r="Q36" s="111">
        <v>16</v>
      </c>
      <c r="R36" s="111">
        <v>41</v>
      </c>
    </row>
    <row r="37" spans="1:18" ht="21.75" customHeight="1">
      <c r="A37" s="120"/>
      <c r="B37" s="113"/>
      <c r="C37" s="113"/>
      <c r="D37" s="113"/>
      <c r="E37" s="114"/>
      <c r="F37" s="149" t="s">
        <v>90</v>
      </c>
      <c r="G37" s="140" t="s">
        <v>63</v>
      </c>
      <c r="H37" s="116"/>
      <c r="I37" s="117"/>
      <c r="J37" s="130">
        <v>227808</v>
      </c>
      <c r="K37" s="130"/>
      <c r="L37" s="130">
        <v>92897</v>
      </c>
      <c r="M37" s="130">
        <v>25213</v>
      </c>
      <c r="N37" s="130">
        <v>44510</v>
      </c>
      <c r="O37" s="130">
        <v>34762</v>
      </c>
      <c r="P37" s="130">
        <v>19189</v>
      </c>
      <c r="Q37" s="130">
        <v>2716</v>
      </c>
      <c r="R37" s="130">
        <v>8521</v>
      </c>
    </row>
    <row r="38" spans="1:18" ht="23.25" customHeight="1">
      <c r="A38" s="120"/>
      <c r="B38" s="121"/>
      <c r="C38" s="121"/>
      <c r="D38" s="122">
        <v>7</v>
      </c>
      <c r="E38" s="122">
        <v>7</v>
      </c>
      <c r="F38" s="150" t="s">
        <v>91</v>
      </c>
      <c r="G38" s="56" t="s">
        <v>70</v>
      </c>
      <c r="H38" s="59" t="s">
        <v>58</v>
      </c>
      <c r="I38" s="58" t="s">
        <v>92</v>
      </c>
      <c r="J38" s="145">
        <f>J40-J39</f>
        <v>-4.7084740965829539</v>
      </c>
      <c r="K38" s="148">
        <f t="shared" ref="K38:R38" si="21">K40-K39</f>
        <v>0</v>
      </c>
      <c r="L38" s="145">
        <f t="shared" si="21"/>
        <v>-2.8080227557297626</v>
      </c>
      <c r="M38" s="145">
        <f t="shared" si="21"/>
        <v>-11.7242141136377</v>
      </c>
      <c r="N38" s="145">
        <f t="shared" si="21"/>
        <v>-14.572142203234664</v>
      </c>
      <c r="O38" s="144">
        <f t="shared" si="21"/>
        <v>5.117224628568767</v>
      </c>
      <c r="P38" s="145">
        <f t="shared" si="21"/>
        <v>-6.92</v>
      </c>
      <c r="Q38" s="144">
        <f t="shared" si="21"/>
        <v>47.236655644780349</v>
      </c>
      <c r="R38" s="145">
        <f t="shared" si="21"/>
        <v>0</v>
      </c>
    </row>
    <row r="39" spans="1:18" ht="21.75" customHeight="1">
      <c r="A39" s="151"/>
      <c r="B39" s="64"/>
      <c r="C39" s="64"/>
      <c r="D39" s="64"/>
      <c r="E39" s="65"/>
      <c r="F39" s="110" t="s">
        <v>93</v>
      </c>
      <c r="G39" s="67"/>
      <c r="H39" s="68"/>
      <c r="I39" s="69"/>
      <c r="J39" s="111">
        <v>13.05</v>
      </c>
      <c r="K39" s="111"/>
      <c r="L39" s="111">
        <v>5.53</v>
      </c>
      <c r="M39" s="111">
        <v>17.600000000000001</v>
      </c>
      <c r="N39" s="111">
        <v>29.83</v>
      </c>
      <c r="O39" s="111">
        <v>18.170000000000002</v>
      </c>
      <c r="P39" s="111">
        <v>6.92</v>
      </c>
      <c r="Q39" s="111">
        <v>0</v>
      </c>
      <c r="R39" s="111">
        <v>0</v>
      </c>
    </row>
    <row r="40" spans="1:18" ht="21.75" customHeight="1">
      <c r="A40" s="151"/>
      <c r="B40" s="64"/>
      <c r="C40" s="64"/>
      <c r="D40" s="64"/>
      <c r="E40" s="65"/>
      <c r="F40" s="66" t="s">
        <v>94</v>
      </c>
      <c r="G40" s="140"/>
      <c r="H40" s="68"/>
      <c r="I40" s="69"/>
      <c r="J40" s="148">
        <f t="shared" ref="J40" si="22">J41*100000/J42</f>
        <v>8.3415259034170468</v>
      </c>
      <c r="K40" s="111"/>
      <c r="L40" s="148">
        <f t="shared" ref="L40:O40" si="23">L41*100000/L42</f>
        <v>2.7219772442702377</v>
      </c>
      <c r="M40" s="148">
        <f t="shared" si="23"/>
        <v>5.8757858863623014</v>
      </c>
      <c r="N40" s="148">
        <f t="shared" si="23"/>
        <v>15.257857796765334</v>
      </c>
      <c r="O40" s="148">
        <f t="shared" si="23"/>
        <v>23.287224628568769</v>
      </c>
      <c r="P40" s="148">
        <v>0</v>
      </c>
      <c r="Q40" s="148">
        <f t="shared" ref="Q40:R40" si="24">Q41*100000/Q42</f>
        <v>47.236655644780349</v>
      </c>
      <c r="R40" s="148">
        <f t="shared" si="24"/>
        <v>0</v>
      </c>
    </row>
    <row r="41" spans="1:18" ht="21.75" customHeight="1">
      <c r="A41" s="151"/>
      <c r="B41" s="64"/>
      <c r="C41" s="64"/>
      <c r="D41" s="64"/>
      <c r="E41" s="65"/>
      <c r="F41" s="66" t="s">
        <v>95</v>
      </c>
      <c r="G41" s="140" t="s">
        <v>63</v>
      </c>
      <c r="H41" s="68"/>
      <c r="I41" s="69"/>
      <c r="J41" s="111">
        <v>14</v>
      </c>
      <c r="K41" s="111"/>
      <c r="L41" s="111">
        <v>2</v>
      </c>
      <c r="M41" s="111">
        <v>1</v>
      </c>
      <c r="N41" s="111">
        <v>5</v>
      </c>
      <c r="O41" s="111">
        <v>5</v>
      </c>
      <c r="P41" s="111">
        <v>0</v>
      </c>
      <c r="Q41" s="111">
        <v>1</v>
      </c>
      <c r="R41" s="111">
        <v>0</v>
      </c>
    </row>
    <row r="42" spans="1:18" ht="21.75" customHeight="1">
      <c r="A42" s="151"/>
      <c r="B42" s="91"/>
      <c r="C42" s="91"/>
      <c r="D42" s="91"/>
      <c r="E42" s="92"/>
      <c r="F42" s="93" t="s">
        <v>96</v>
      </c>
      <c r="G42" s="142" t="s">
        <v>63</v>
      </c>
      <c r="H42" s="95"/>
      <c r="I42" s="96"/>
      <c r="J42" s="111">
        <v>167835</v>
      </c>
      <c r="K42" s="130"/>
      <c r="L42" s="111">
        <v>73476</v>
      </c>
      <c r="M42" s="111">
        <v>17019</v>
      </c>
      <c r="N42" s="111">
        <v>32770</v>
      </c>
      <c r="O42" s="111">
        <v>21471</v>
      </c>
      <c r="P42" s="111">
        <v>13906</v>
      </c>
      <c r="Q42" s="111">
        <v>2117</v>
      </c>
      <c r="R42" s="111">
        <v>7076</v>
      </c>
    </row>
    <row r="43" spans="1:18" ht="20.25" customHeight="1">
      <c r="A43" s="151"/>
      <c r="B43" s="57"/>
      <c r="C43" s="57"/>
      <c r="D43" s="57"/>
      <c r="E43" s="58"/>
      <c r="F43" s="57" t="s">
        <v>97</v>
      </c>
      <c r="G43" s="129"/>
      <c r="H43" s="59"/>
      <c r="I43" s="129"/>
      <c r="J43" s="61"/>
      <c r="K43" s="61"/>
      <c r="L43" s="61"/>
      <c r="M43" s="61"/>
      <c r="N43" s="61"/>
      <c r="O43" s="61"/>
      <c r="P43" s="61"/>
      <c r="Q43" s="61"/>
      <c r="R43" s="60"/>
    </row>
    <row r="44" spans="1:18" ht="23.25" customHeight="1">
      <c r="A44" s="151"/>
      <c r="B44" s="152">
        <v>20</v>
      </c>
      <c r="C44" s="152"/>
      <c r="D44" s="152"/>
      <c r="E44" s="152"/>
      <c r="F44" s="153" t="s">
        <v>98</v>
      </c>
      <c r="G44" s="154"/>
      <c r="H44" s="35"/>
      <c r="I44" s="155"/>
      <c r="J44" s="156"/>
      <c r="K44" s="157"/>
      <c r="L44" s="157"/>
      <c r="M44" s="157"/>
      <c r="N44" s="157"/>
      <c r="O44" s="157"/>
      <c r="P44" s="157"/>
      <c r="Q44" s="157"/>
      <c r="R44" s="157"/>
    </row>
    <row r="45" spans="1:18" ht="20.25" customHeight="1">
      <c r="A45" s="120"/>
      <c r="B45" s="122">
        <v>20.100000000000001</v>
      </c>
      <c r="C45" s="122"/>
      <c r="D45" s="122"/>
      <c r="E45" s="122">
        <v>8</v>
      </c>
      <c r="F45" s="158" t="s">
        <v>99</v>
      </c>
      <c r="G45" s="147" t="s">
        <v>100</v>
      </c>
      <c r="H45" s="103" t="s">
        <v>58</v>
      </c>
      <c r="I45" s="104" t="s">
        <v>59</v>
      </c>
      <c r="J45" s="144">
        <f t="shared" ref="J45" si="25">J46*100/J47</f>
        <v>75.675675675675677</v>
      </c>
      <c r="K45" s="159"/>
      <c r="L45" s="144">
        <f t="shared" ref="L45:O45" si="26">L46*100/L47</f>
        <v>80</v>
      </c>
      <c r="M45" s="145">
        <f t="shared" si="26"/>
        <v>100</v>
      </c>
      <c r="N45" s="144">
        <f t="shared" si="26"/>
        <v>50</v>
      </c>
      <c r="O45" s="144">
        <f t="shared" si="26"/>
        <v>77.777777777777771</v>
      </c>
      <c r="P45" s="144">
        <v>50</v>
      </c>
      <c r="Q45" s="145">
        <f t="shared" ref="Q45:R45" si="27">Q46*100/Q47</f>
        <v>100</v>
      </c>
      <c r="R45" s="145">
        <f t="shared" si="27"/>
        <v>100</v>
      </c>
    </row>
    <row r="46" spans="1:18" ht="20.25" customHeight="1">
      <c r="A46" s="151"/>
      <c r="B46" s="65"/>
      <c r="C46" s="65"/>
      <c r="D46" s="65"/>
      <c r="E46" s="65"/>
      <c r="F46" s="110" t="s">
        <v>101</v>
      </c>
      <c r="G46" s="67" t="s">
        <v>63</v>
      </c>
      <c r="H46" s="68"/>
      <c r="I46" s="69"/>
      <c r="J46" s="111">
        <f t="shared" ref="J46:J47" si="28">SUM(L46:R46)</f>
        <v>28</v>
      </c>
      <c r="K46" s="111"/>
      <c r="L46" s="111">
        <v>8</v>
      </c>
      <c r="M46" s="111">
        <v>2</v>
      </c>
      <c r="N46" s="111">
        <v>4</v>
      </c>
      <c r="O46" s="111">
        <v>7</v>
      </c>
      <c r="P46" s="111">
        <v>1</v>
      </c>
      <c r="Q46" s="111">
        <v>1</v>
      </c>
      <c r="R46" s="111">
        <v>5</v>
      </c>
    </row>
    <row r="47" spans="1:18" ht="20.25" customHeight="1">
      <c r="A47" s="151"/>
      <c r="B47" s="114"/>
      <c r="C47" s="114"/>
      <c r="D47" s="114"/>
      <c r="E47" s="114"/>
      <c r="F47" s="115" t="s">
        <v>102</v>
      </c>
      <c r="G47" s="160" t="s">
        <v>63</v>
      </c>
      <c r="H47" s="95"/>
      <c r="I47" s="96"/>
      <c r="J47" s="130">
        <f t="shared" si="28"/>
        <v>37</v>
      </c>
      <c r="K47" s="130"/>
      <c r="L47" s="130">
        <v>10</v>
      </c>
      <c r="M47" s="130">
        <v>2</v>
      </c>
      <c r="N47" s="130">
        <v>8</v>
      </c>
      <c r="O47" s="130">
        <v>9</v>
      </c>
      <c r="P47" s="130">
        <v>2</v>
      </c>
      <c r="Q47" s="130">
        <v>1</v>
      </c>
      <c r="R47" s="130">
        <v>5</v>
      </c>
    </row>
    <row r="48" spans="1:18" ht="18.75" customHeight="1">
      <c r="A48" s="151"/>
      <c r="B48" s="122">
        <v>20.2</v>
      </c>
      <c r="C48" s="122"/>
      <c r="D48" s="122"/>
      <c r="E48" s="122">
        <v>9</v>
      </c>
      <c r="F48" s="158" t="s">
        <v>103</v>
      </c>
      <c r="G48" s="147" t="s">
        <v>100</v>
      </c>
      <c r="H48" s="103" t="s">
        <v>58</v>
      </c>
      <c r="I48" s="104" t="s">
        <v>59</v>
      </c>
      <c r="J48" s="144">
        <f t="shared" ref="J48" si="29">J49*100/J50</f>
        <v>64.848484848484844</v>
      </c>
      <c r="K48" s="161"/>
      <c r="L48" s="144">
        <f t="shared" ref="L48:O48" si="30">L49*100/L50</f>
        <v>76.258992805755398</v>
      </c>
      <c r="M48" s="144">
        <f t="shared" si="30"/>
        <v>45.945945945945944</v>
      </c>
      <c r="N48" s="144">
        <f t="shared" si="30"/>
        <v>65.573770491803273</v>
      </c>
      <c r="O48" s="144">
        <f t="shared" si="30"/>
        <v>57.142857142857146</v>
      </c>
      <c r="P48" s="144">
        <v>28.571428571428573</v>
      </c>
      <c r="Q48" s="145">
        <f t="shared" ref="Q48:R48" si="31">Q49*100/Q50</f>
        <v>100</v>
      </c>
      <c r="R48" s="145">
        <f t="shared" si="31"/>
        <v>91.666666666666671</v>
      </c>
    </row>
    <row r="49" spans="1:20" ht="18.75" customHeight="1">
      <c r="A49" s="151"/>
      <c r="B49" s="65"/>
      <c r="C49" s="65"/>
      <c r="D49" s="65"/>
      <c r="E49" s="65"/>
      <c r="F49" s="110" t="s">
        <v>104</v>
      </c>
      <c r="G49" s="67" t="s">
        <v>63</v>
      </c>
      <c r="H49" s="68"/>
      <c r="I49" s="69"/>
      <c r="J49" s="111">
        <v>214</v>
      </c>
      <c r="K49" s="111"/>
      <c r="L49" s="111">
        <v>106</v>
      </c>
      <c r="M49" s="111">
        <v>17</v>
      </c>
      <c r="N49" s="111">
        <v>40</v>
      </c>
      <c r="O49" s="111">
        <v>28</v>
      </c>
      <c r="P49" s="111">
        <v>8</v>
      </c>
      <c r="Q49" s="111">
        <v>4</v>
      </c>
      <c r="R49" s="111">
        <v>11</v>
      </c>
    </row>
    <row r="50" spans="1:20" ht="18.75" customHeight="1">
      <c r="A50" s="151"/>
      <c r="B50" s="92"/>
      <c r="C50" s="92"/>
      <c r="D50" s="92"/>
      <c r="E50" s="92"/>
      <c r="F50" s="162" t="s">
        <v>105</v>
      </c>
      <c r="G50" s="163" t="s">
        <v>63</v>
      </c>
      <c r="H50" s="116"/>
      <c r="I50" s="117"/>
      <c r="J50" s="130">
        <f>SUM(L50:R50)</f>
        <v>330</v>
      </c>
      <c r="K50" s="130"/>
      <c r="L50" s="130">
        <v>139</v>
      </c>
      <c r="M50" s="130">
        <v>37</v>
      </c>
      <c r="N50" s="130">
        <v>61</v>
      </c>
      <c r="O50" s="130">
        <v>49</v>
      </c>
      <c r="P50" s="130">
        <v>28</v>
      </c>
      <c r="Q50" s="130">
        <v>4</v>
      </c>
      <c r="R50" s="130">
        <v>12</v>
      </c>
    </row>
    <row r="51" spans="1:20" ht="21.75" customHeight="1">
      <c r="A51" s="151"/>
      <c r="B51" s="102">
        <v>16</v>
      </c>
      <c r="C51" s="102"/>
      <c r="D51" s="102">
        <v>8</v>
      </c>
      <c r="E51" s="102">
        <v>10</v>
      </c>
      <c r="F51" s="164" t="s">
        <v>106</v>
      </c>
      <c r="G51" s="56" t="s">
        <v>107</v>
      </c>
      <c r="H51" s="59" t="s">
        <v>58</v>
      </c>
      <c r="I51" s="58" t="s">
        <v>59</v>
      </c>
      <c r="J51" s="144">
        <f t="shared" ref="J51" si="32">J52*100/J53</f>
        <v>46.699847777378693</v>
      </c>
      <c r="K51" s="161"/>
      <c r="L51" s="144">
        <f t="shared" ref="L51:O51" si="33">L52*100/L53</f>
        <v>57.670068687182273</v>
      </c>
      <c r="M51" s="144">
        <f t="shared" si="33"/>
        <v>53.466003316749585</v>
      </c>
      <c r="N51" s="144">
        <f t="shared" si="33"/>
        <v>34.447607677472682</v>
      </c>
      <c r="O51" s="144">
        <f t="shared" si="33"/>
        <v>20.539820866618253</v>
      </c>
      <c r="P51" s="144">
        <v>42.486636309641653</v>
      </c>
      <c r="Q51" s="145">
        <f t="shared" ref="Q51:R51" si="34">Q52*100/Q53</f>
        <v>66.295707472178066</v>
      </c>
      <c r="R51" s="145">
        <f t="shared" si="34"/>
        <v>65.922700054436575</v>
      </c>
    </row>
    <row r="52" spans="1:20" ht="21.75" customHeight="1">
      <c r="A52" s="151"/>
      <c r="B52" s="65"/>
      <c r="C52" s="65"/>
      <c r="D52" s="65"/>
      <c r="E52" s="65"/>
      <c r="F52" s="110" t="s">
        <v>108</v>
      </c>
      <c r="G52" s="67" t="s">
        <v>63</v>
      </c>
      <c r="H52" s="68"/>
      <c r="I52" s="69"/>
      <c r="J52" s="111">
        <v>27304</v>
      </c>
      <c r="K52" s="111"/>
      <c r="L52" s="111">
        <v>14861</v>
      </c>
      <c r="M52" s="111">
        <v>3224</v>
      </c>
      <c r="N52" s="111">
        <v>3751</v>
      </c>
      <c r="O52" s="111">
        <v>1697</v>
      </c>
      <c r="P52" s="111">
        <v>2146</v>
      </c>
      <c r="Q52" s="111">
        <v>417</v>
      </c>
      <c r="R52" s="111">
        <v>1211</v>
      </c>
    </row>
    <row r="53" spans="1:20" ht="21.75" customHeight="1">
      <c r="A53" s="151"/>
      <c r="B53" s="114"/>
      <c r="C53" s="114"/>
      <c r="D53" s="114"/>
      <c r="E53" s="114"/>
      <c r="F53" s="115" t="s">
        <v>109</v>
      </c>
      <c r="G53" s="160" t="s">
        <v>63</v>
      </c>
      <c r="H53" s="95"/>
      <c r="I53" s="96"/>
      <c r="J53" s="130">
        <v>58467</v>
      </c>
      <c r="K53" s="130"/>
      <c r="L53" s="130">
        <v>25769</v>
      </c>
      <c r="M53" s="130">
        <v>6030</v>
      </c>
      <c r="N53" s="130">
        <v>10889</v>
      </c>
      <c r="O53" s="130">
        <v>8262</v>
      </c>
      <c r="P53" s="130">
        <v>5051</v>
      </c>
      <c r="Q53" s="130">
        <v>629</v>
      </c>
      <c r="R53" s="130">
        <v>1837</v>
      </c>
    </row>
    <row r="54" spans="1:20" ht="42.75" customHeight="1">
      <c r="A54" s="120"/>
      <c r="B54" s="102">
        <v>27</v>
      </c>
      <c r="C54" s="102">
        <v>4</v>
      </c>
      <c r="D54" s="102">
        <v>9</v>
      </c>
      <c r="E54" s="102">
        <v>11</v>
      </c>
      <c r="F54" s="150" t="s">
        <v>110</v>
      </c>
      <c r="G54" s="56" t="s">
        <v>111</v>
      </c>
      <c r="H54" s="59" t="s">
        <v>58</v>
      </c>
      <c r="I54" s="58" t="s">
        <v>59</v>
      </c>
      <c r="J54" s="145">
        <f t="shared" ref="J54" si="35">J55*100/J56</f>
        <v>1.0526315789473684</v>
      </c>
      <c r="K54" s="159"/>
      <c r="L54" s="145">
        <f t="shared" ref="L54:O54" si="36">L55*100/L56</f>
        <v>0</v>
      </c>
      <c r="M54" s="145">
        <f t="shared" si="36"/>
        <v>7.6923076923076925</v>
      </c>
      <c r="N54" s="145">
        <f t="shared" si="36"/>
        <v>0</v>
      </c>
      <c r="O54" s="145">
        <f t="shared" si="36"/>
        <v>0</v>
      </c>
      <c r="P54" s="145">
        <v>0</v>
      </c>
      <c r="Q54" s="145">
        <f t="shared" ref="Q54:R54" si="37">Q55*100/Q56</f>
        <v>0</v>
      </c>
      <c r="R54" s="145">
        <f t="shared" si="37"/>
        <v>0</v>
      </c>
    </row>
    <row r="55" spans="1:20" ht="42.75" customHeight="1">
      <c r="A55" s="120"/>
      <c r="B55" s="65"/>
      <c r="C55" s="65"/>
      <c r="D55" s="65"/>
      <c r="E55" s="65"/>
      <c r="F55" s="158" t="s">
        <v>112</v>
      </c>
      <c r="G55" s="67" t="s">
        <v>63</v>
      </c>
      <c r="H55" s="68"/>
      <c r="I55" s="69"/>
      <c r="J55" s="111">
        <f t="shared" ref="J55:J56" si="38">SUM(L55:R55)</f>
        <v>1</v>
      </c>
      <c r="K55" s="111"/>
      <c r="L55" s="111">
        <v>0</v>
      </c>
      <c r="M55" s="111">
        <v>1</v>
      </c>
      <c r="N55" s="111">
        <v>0</v>
      </c>
      <c r="O55" s="111">
        <v>0</v>
      </c>
      <c r="P55" s="111">
        <v>0</v>
      </c>
      <c r="Q55" s="111">
        <v>0</v>
      </c>
      <c r="R55" s="111">
        <v>0</v>
      </c>
    </row>
    <row r="56" spans="1:20" ht="39.75" customHeight="1">
      <c r="A56" s="120"/>
      <c r="B56" s="114"/>
      <c r="C56" s="114"/>
      <c r="D56" s="114"/>
      <c r="E56" s="114"/>
      <c r="F56" s="165" t="s">
        <v>113</v>
      </c>
      <c r="G56" s="160" t="s">
        <v>63</v>
      </c>
      <c r="H56" s="95"/>
      <c r="I56" s="96"/>
      <c r="J56" s="130">
        <f t="shared" si="38"/>
        <v>95</v>
      </c>
      <c r="K56" s="130"/>
      <c r="L56" s="130">
        <v>49</v>
      </c>
      <c r="M56" s="130">
        <v>13</v>
      </c>
      <c r="N56" s="130">
        <v>17</v>
      </c>
      <c r="O56" s="130">
        <v>3</v>
      </c>
      <c r="P56" s="130">
        <v>5</v>
      </c>
      <c r="Q56" s="130">
        <v>1</v>
      </c>
      <c r="R56" s="130">
        <v>7</v>
      </c>
    </row>
    <row r="57" spans="1:20" ht="37.5">
      <c r="A57" s="120"/>
      <c r="B57" s="121"/>
      <c r="C57" s="121"/>
      <c r="D57" s="102">
        <v>10</v>
      </c>
      <c r="E57" s="122">
        <v>12</v>
      </c>
      <c r="F57" s="158" t="s">
        <v>114</v>
      </c>
      <c r="G57" s="147" t="s">
        <v>115</v>
      </c>
      <c r="H57" s="103" t="s">
        <v>58</v>
      </c>
      <c r="I57" s="104" t="s">
        <v>59</v>
      </c>
      <c r="J57" s="145">
        <f>J59-J58</f>
        <v>-30.862265176855843</v>
      </c>
      <c r="K57" s="148"/>
      <c r="L57" s="145">
        <f t="shared" ref="L57:R57" si="39">L59-L58</f>
        <v>-41.334014187405948</v>
      </c>
      <c r="M57" s="145">
        <f t="shared" si="39"/>
        <v>-51.163093067275398</v>
      </c>
      <c r="N57" s="145">
        <f t="shared" si="39"/>
        <v>-15.1090322519408</v>
      </c>
      <c r="O57" s="145">
        <f t="shared" si="39"/>
        <v>-40.183593594286243</v>
      </c>
      <c r="P57" s="144">
        <f t="shared" si="39"/>
        <v>8.4997687595426434</v>
      </c>
      <c r="Q57" s="144">
        <f t="shared" si="39"/>
        <v>94.473311289560698</v>
      </c>
      <c r="R57" s="144">
        <f t="shared" si="39"/>
        <v>57.803880849101191</v>
      </c>
    </row>
    <row r="58" spans="1:20" ht="21" customHeight="1">
      <c r="A58" s="120"/>
      <c r="B58" s="64"/>
      <c r="C58" s="64"/>
      <c r="D58" s="64"/>
      <c r="E58" s="65"/>
      <c r="F58" s="110" t="s">
        <v>116</v>
      </c>
      <c r="G58" s="67"/>
      <c r="H58" s="68"/>
      <c r="I58" s="69"/>
      <c r="J58" s="84">
        <v>59.461782560000003</v>
      </c>
      <c r="K58" s="109"/>
      <c r="L58" s="84">
        <v>87.607627339999993</v>
      </c>
      <c r="M58" s="84">
        <v>62.91466484</v>
      </c>
      <c r="N58" s="84">
        <v>24.26374693</v>
      </c>
      <c r="O58" s="84">
        <v>44.841038519999998</v>
      </c>
      <c r="P58" s="84">
        <v>20.264793300000001</v>
      </c>
      <c r="Q58" s="84">
        <v>0</v>
      </c>
      <c r="R58" s="84">
        <v>69.386622259999996</v>
      </c>
    </row>
    <row r="59" spans="1:20" ht="21" customHeight="1">
      <c r="A59" s="120"/>
      <c r="B59" s="64"/>
      <c r="C59" s="64"/>
      <c r="D59" s="64"/>
      <c r="E59" s="65"/>
      <c r="F59" s="110" t="s">
        <v>117</v>
      </c>
      <c r="G59" s="67"/>
      <c r="H59" s="68"/>
      <c r="I59" s="69"/>
      <c r="J59" s="84">
        <f>J60*100000/J61</f>
        <v>28.59951738314416</v>
      </c>
      <c r="K59" s="84"/>
      <c r="L59" s="84">
        <f t="shared" ref="L59:R59" si="40">L60*100000/L61</f>
        <v>46.273613152594045</v>
      </c>
      <c r="M59" s="84">
        <f t="shared" si="40"/>
        <v>11.751571772724603</v>
      </c>
      <c r="N59" s="84">
        <f t="shared" si="40"/>
        <v>9.1547146780592001</v>
      </c>
      <c r="O59" s="84">
        <f t="shared" si="40"/>
        <v>4.6574449257137536</v>
      </c>
      <c r="P59" s="84">
        <f t="shared" si="40"/>
        <v>28.764562059542644</v>
      </c>
      <c r="Q59" s="84">
        <f t="shared" si="40"/>
        <v>94.473311289560698</v>
      </c>
      <c r="R59" s="84">
        <f t="shared" si="40"/>
        <v>127.19050310910119</v>
      </c>
    </row>
    <row r="60" spans="1:20" ht="21" customHeight="1">
      <c r="A60" s="120"/>
      <c r="B60" s="64"/>
      <c r="C60" s="64"/>
      <c r="D60" s="64"/>
      <c r="E60" s="65"/>
      <c r="F60" s="66" t="s">
        <v>118</v>
      </c>
      <c r="G60" s="67" t="s">
        <v>63</v>
      </c>
      <c r="H60" s="68"/>
      <c r="I60" s="69"/>
      <c r="J60" s="111">
        <v>48</v>
      </c>
      <c r="K60" s="111"/>
      <c r="L60" s="85">
        <v>34</v>
      </c>
      <c r="M60" s="85">
        <v>2</v>
      </c>
      <c r="N60" s="85">
        <v>3</v>
      </c>
      <c r="O60" s="85">
        <v>1</v>
      </c>
      <c r="P60" s="85">
        <v>4</v>
      </c>
      <c r="Q60" s="85">
        <v>2</v>
      </c>
      <c r="R60" s="85">
        <v>9</v>
      </c>
    </row>
    <row r="61" spans="1:20" ht="21" customHeight="1">
      <c r="A61" s="141"/>
      <c r="B61" s="166"/>
      <c r="C61" s="166"/>
      <c r="D61" s="166"/>
      <c r="E61" s="167"/>
      <c r="F61" s="168" t="s">
        <v>68</v>
      </c>
      <c r="G61" s="169" t="s">
        <v>63</v>
      </c>
      <c r="H61" s="170"/>
      <c r="I61" s="171"/>
      <c r="J61" s="172">
        <v>167835</v>
      </c>
      <c r="K61" s="172"/>
      <c r="L61" s="172">
        <v>73476</v>
      </c>
      <c r="M61" s="172">
        <v>17019</v>
      </c>
      <c r="N61" s="172">
        <v>32770</v>
      </c>
      <c r="O61" s="172">
        <v>21471</v>
      </c>
      <c r="P61" s="172">
        <v>13906</v>
      </c>
      <c r="Q61" s="172">
        <v>2117</v>
      </c>
      <c r="R61" s="172">
        <v>7076</v>
      </c>
    </row>
    <row r="62" spans="1:20" ht="45.75" customHeight="1">
      <c r="A62" s="120"/>
      <c r="B62" s="121"/>
      <c r="C62" s="121"/>
      <c r="D62" s="121"/>
      <c r="E62" s="104"/>
      <c r="F62" s="173" t="s">
        <v>119</v>
      </c>
      <c r="G62" s="104"/>
      <c r="H62" s="103"/>
      <c r="I62" s="104"/>
      <c r="J62" s="174"/>
      <c r="K62" s="159"/>
      <c r="L62" s="159"/>
      <c r="M62" s="159"/>
      <c r="N62" s="159"/>
      <c r="O62" s="159"/>
      <c r="P62" s="159"/>
      <c r="Q62" s="159"/>
      <c r="R62" s="174"/>
    </row>
    <row r="63" spans="1:20" ht="79.5" customHeight="1">
      <c r="A63" s="120"/>
      <c r="B63" s="65">
        <v>10</v>
      </c>
      <c r="C63" s="121"/>
      <c r="D63" s="121"/>
      <c r="E63" s="65">
        <v>13</v>
      </c>
      <c r="F63" s="146" t="s">
        <v>120</v>
      </c>
      <c r="G63" s="104"/>
      <c r="H63" s="103"/>
      <c r="I63" s="104"/>
      <c r="J63" s="175" t="s">
        <v>121</v>
      </c>
      <c r="K63" s="159"/>
      <c r="L63" s="159"/>
      <c r="M63" s="159"/>
      <c r="N63" s="159"/>
      <c r="O63" s="159"/>
      <c r="P63" s="159"/>
      <c r="Q63" s="159"/>
      <c r="R63" s="174"/>
      <c r="T63" s="176"/>
    </row>
    <row r="64" spans="1:20" ht="20.25" customHeight="1">
      <c r="A64" s="120"/>
      <c r="B64" s="121"/>
      <c r="C64" s="121"/>
      <c r="D64" s="121"/>
      <c r="E64" s="104"/>
      <c r="F64" s="66" t="s">
        <v>122</v>
      </c>
      <c r="G64" s="104"/>
      <c r="H64" s="103"/>
      <c r="I64" s="104"/>
      <c r="J64" s="111">
        <f t="shared" ref="J64:J65" si="41">SUM(L64:R64)</f>
        <v>0</v>
      </c>
      <c r="K64" s="159"/>
      <c r="L64" s="159"/>
      <c r="M64" s="159"/>
      <c r="N64" s="159"/>
      <c r="O64" s="159"/>
      <c r="P64" s="159"/>
      <c r="Q64" s="159"/>
      <c r="R64" s="174"/>
    </row>
    <row r="65" spans="1:18" ht="20.25" customHeight="1">
      <c r="A65" s="120"/>
      <c r="B65" s="121"/>
      <c r="C65" s="121"/>
      <c r="D65" s="177"/>
      <c r="E65" s="40"/>
      <c r="F65" s="66" t="s">
        <v>123</v>
      </c>
      <c r="G65" s="40"/>
      <c r="H65" s="41"/>
      <c r="I65" s="40"/>
      <c r="J65" s="130">
        <f t="shared" si="41"/>
        <v>0</v>
      </c>
      <c r="K65" s="178"/>
      <c r="L65" s="178"/>
      <c r="M65" s="178"/>
      <c r="N65" s="178"/>
      <c r="O65" s="178"/>
      <c r="P65" s="178"/>
      <c r="Q65" s="178"/>
      <c r="R65" s="179"/>
    </row>
    <row r="66" spans="1:18" ht="23.25" customHeight="1">
      <c r="A66" s="120"/>
      <c r="B66" s="65">
        <v>11</v>
      </c>
      <c r="C66" s="64"/>
      <c r="D66" s="121"/>
      <c r="E66" s="104"/>
      <c r="F66" s="146" t="s">
        <v>124</v>
      </c>
      <c r="G66" s="104"/>
      <c r="H66" s="103"/>
      <c r="I66" s="104"/>
      <c r="J66" s="174"/>
      <c r="K66" s="159"/>
      <c r="L66" s="159"/>
      <c r="M66" s="159"/>
      <c r="N66" s="159"/>
      <c r="O66" s="159"/>
      <c r="P66" s="159"/>
      <c r="Q66" s="159"/>
      <c r="R66" s="174"/>
    </row>
    <row r="67" spans="1:18" ht="23.25" customHeight="1">
      <c r="A67" s="120"/>
      <c r="B67" s="65">
        <v>11.1</v>
      </c>
      <c r="C67" s="65"/>
      <c r="D67" s="65"/>
      <c r="E67" s="65">
        <v>14</v>
      </c>
      <c r="F67" s="66" t="s">
        <v>125</v>
      </c>
      <c r="G67" s="67" t="s">
        <v>126</v>
      </c>
      <c r="H67" s="68" t="s">
        <v>58</v>
      </c>
      <c r="I67" s="69" t="s">
        <v>76</v>
      </c>
      <c r="J67" s="144">
        <f>J68*100/J69</f>
        <v>76.829268292682926</v>
      </c>
      <c r="K67" s="111"/>
      <c r="L67" s="145">
        <f t="shared" ref="L67:O67" si="42">L68*100/L69</f>
        <v>86.764705882352942</v>
      </c>
      <c r="M67" s="144">
        <f t="shared" si="42"/>
        <v>58.490566037735846</v>
      </c>
      <c r="N67" s="144">
        <f t="shared" si="42"/>
        <v>73.282442748091597</v>
      </c>
      <c r="O67" s="144">
        <f t="shared" si="42"/>
        <v>66.666666666666671</v>
      </c>
      <c r="P67" s="144">
        <v>65.67</v>
      </c>
      <c r="Q67" s="144">
        <f t="shared" ref="Q67:R67" si="43">Q68*100/Q69</f>
        <v>58.620689655172413</v>
      </c>
      <c r="R67" s="144">
        <f t="shared" si="43"/>
        <v>66.666666666666671</v>
      </c>
    </row>
    <row r="68" spans="1:18" ht="23.25" customHeight="1">
      <c r="A68" s="120"/>
      <c r="B68" s="65"/>
      <c r="C68" s="65"/>
      <c r="D68" s="65"/>
      <c r="E68" s="65"/>
      <c r="F68" s="66" t="s">
        <v>127</v>
      </c>
      <c r="G68" s="67" t="s">
        <v>128</v>
      </c>
      <c r="H68" s="68"/>
      <c r="I68" s="69"/>
      <c r="J68" s="111">
        <f t="shared" ref="J68:J69" si="44">SUM(L68:R68)</f>
        <v>567</v>
      </c>
      <c r="K68" s="111"/>
      <c r="L68" s="111">
        <v>236</v>
      </c>
      <c r="M68" s="111">
        <v>62</v>
      </c>
      <c r="N68" s="111">
        <v>96</v>
      </c>
      <c r="O68" s="111">
        <v>108</v>
      </c>
      <c r="P68" s="111">
        <v>42</v>
      </c>
      <c r="Q68" s="111">
        <v>17</v>
      </c>
      <c r="R68" s="111">
        <v>6</v>
      </c>
    </row>
    <row r="69" spans="1:18" ht="23.25" customHeight="1">
      <c r="A69" s="120"/>
      <c r="B69" s="114"/>
      <c r="C69" s="114"/>
      <c r="D69" s="114"/>
      <c r="E69" s="114"/>
      <c r="F69" s="93" t="s">
        <v>129</v>
      </c>
      <c r="G69" s="160" t="s">
        <v>63</v>
      </c>
      <c r="H69" s="95"/>
      <c r="I69" s="96"/>
      <c r="J69" s="130">
        <f t="shared" si="44"/>
        <v>738</v>
      </c>
      <c r="K69" s="130"/>
      <c r="L69" s="130">
        <v>272</v>
      </c>
      <c r="M69" s="130">
        <v>106</v>
      </c>
      <c r="N69" s="130">
        <v>131</v>
      </c>
      <c r="O69" s="130">
        <v>162</v>
      </c>
      <c r="P69" s="130">
        <v>29</v>
      </c>
      <c r="Q69" s="130">
        <v>29</v>
      </c>
      <c r="R69" s="130">
        <v>9</v>
      </c>
    </row>
    <row r="70" spans="1:18" ht="23.25" customHeight="1">
      <c r="A70" s="120"/>
      <c r="B70" s="122">
        <v>11.2</v>
      </c>
      <c r="C70" s="122"/>
      <c r="D70" s="122"/>
      <c r="E70" s="122">
        <v>15</v>
      </c>
      <c r="F70" s="158" t="s">
        <v>130</v>
      </c>
      <c r="G70" s="147" t="s">
        <v>126</v>
      </c>
      <c r="H70" s="103" t="s">
        <v>58</v>
      </c>
      <c r="I70" s="104" t="s">
        <v>76</v>
      </c>
      <c r="J70" s="144">
        <f>J71*100/J72</f>
        <v>69.452995500828791</v>
      </c>
      <c r="K70" s="159"/>
      <c r="L70" s="144">
        <f t="shared" ref="L70:O70" si="45">L71*100/L72</f>
        <v>77.135802469135797</v>
      </c>
      <c r="M70" s="144">
        <f t="shared" si="45"/>
        <v>35.89108910891089</v>
      </c>
      <c r="N70" s="144">
        <f t="shared" si="45"/>
        <v>68</v>
      </c>
      <c r="O70" s="144">
        <f t="shared" si="45"/>
        <v>73.634945397815912</v>
      </c>
      <c r="P70" s="145">
        <v>95.43</v>
      </c>
      <c r="Q70" s="144">
        <f t="shared" ref="Q70:R70" si="46">Q71*100/Q72</f>
        <v>80</v>
      </c>
      <c r="R70" s="144">
        <f t="shared" si="46"/>
        <v>64.02877697841727</v>
      </c>
    </row>
    <row r="71" spans="1:18" ht="23.25" customHeight="1">
      <c r="A71" s="120"/>
      <c r="B71" s="65"/>
      <c r="C71" s="65"/>
      <c r="D71" s="65"/>
      <c r="E71" s="65"/>
      <c r="F71" s="66" t="s">
        <v>131</v>
      </c>
      <c r="G71" s="67" t="s">
        <v>63</v>
      </c>
      <c r="H71" s="68"/>
      <c r="I71" s="69"/>
      <c r="J71" s="180">
        <f t="shared" ref="J71:J72" si="47">SUM(L71:R71)</f>
        <v>2933</v>
      </c>
      <c r="K71" s="111"/>
      <c r="L71" s="180">
        <v>1562</v>
      </c>
      <c r="M71" s="111">
        <v>145</v>
      </c>
      <c r="N71" s="111">
        <v>510</v>
      </c>
      <c r="O71" s="111">
        <v>472</v>
      </c>
      <c r="P71" s="111">
        <v>119</v>
      </c>
      <c r="Q71" s="111">
        <v>36</v>
      </c>
      <c r="R71" s="111">
        <v>89</v>
      </c>
    </row>
    <row r="72" spans="1:18" ht="23.25" customHeight="1">
      <c r="A72" s="120"/>
      <c r="B72" s="114"/>
      <c r="C72" s="114"/>
      <c r="D72" s="114"/>
      <c r="E72" s="114"/>
      <c r="F72" s="93" t="s">
        <v>132</v>
      </c>
      <c r="G72" s="160" t="s">
        <v>63</v>
      </c>
      <c r="H72" s="95"/>
      <c r="I72" s="96"/>
      <c r="J72" s="181">
        <f t="shared" si="47"/>
        <v>4223</v>
      </c>
      <c r="K72" s="130"/>
      <c r="L72" s="181">
        <v>2025</v>
      </c>
      <c r="M72" s="130">
        <v>404</v>
      </c>
      <c r="N72" s="130">
        <v>750</v>
      </c>
      <c r="O72" s="130">
        <v>641</v>
      </c>
      <c r="P72" s="130">
        <v>219</v>
      </c>
      <c r="Q72" s="130">
        <v>45</v>
      </c>
      <c r="R72" s="130">
        <v>139</v>
      </c>
    </row>
    <row r="73" spans="1:18" ht="42.75" customHeight="1">
      <c r="A73" s="120"/>
      <c r="B73" s="182">
        <v>12</v>
      </c>
      <c r="C73" s="182"/>
      <c r="D73" s="182"/>
      <c r="E73" s="182">
        <v>16</v>
      </c>
      <c r="F73" s="183" t="s">
        <v>133</v>
      </c>
      <c r="G73" s="184" t="s">
        <v>12</v>
      </c>
      <c r="H73" s="185"/>
      <c r="I73" s="186"/>
      <c r="J73" s="145">
        <f t="shared" ref="J73" si="48">J74*100/J75</f>
        <v>100</v>
      </c>
      <c r="K73" s="187"/>
      <c r="L73" s="148"/>
      <c r="M73" s="148"/>
      <c r="N73" s="148"/>
      <c r="O73" s="148"/>
      <c r="P73" s="148"/>
      <c r="Q73" s="148"/>
      <c r="R73" s="148"/>
    </row>
    <row r="74" spans="1:18" ht="42" customHeight="1">
      <c r="A74" s="188"/>
      <c r="B74" s="85"/>
      <c r="C74" s="85"/>
      <c r="D74" s="85"/>
      <c r="E74" s="85"/>
      <c r="F74" s="189" t="s">
        <v>134</v>
      </c>
      <c r="G74" s="190" t="s">
        <v>63</v>
      </c>
      <c r="H74" s="191"/>
      <c r="I74" s="85"/>
      <c r="J74" s="111">
        <v>1</v>
      </c>
      <c r="K74" s="187"/>
      <c r="L74" s="192"/>
      <c r="M74" s="85"/>
      <c r="N74" s="85"/>
      <c r="O74" s="85"/>
      <c r="P74" s="85"/>
      <c r="Q74" s="85"/>
      <c r="R74" s="85"/>
    </row>
    <row r="75" spans="1:18" ht="22.5" customHeight="1">
      <c r="A75" s="120"/>
      <c r="B75" s="193"/>
      <c r="C75" s="118"/>
      <c r="D75" s="118"/>
      <c r="E75" s="118"/>
      <c r="F75" s="66" t="s">
        <v>123</v>
      </c>
      <c r="G75" s="194" t="s">
        <v>63</v>
      </c>
      <c r="H75" s="195"/>
      <c r="I75" s="118"/>
      <c r="J75" s="130">
        <v>1</v>
      </c>
      <c r="K75" s="178"/>
      <c r="L75" s="196"/>
      <c r="M75" s="118"/>
      <c r="N75" s="118"/>
      <c r="O75" s="118"/>
      <c r="P75" s="118"/>
      <c r="Q75" s="118"/>
      <c r="R75" s="118"/>
    </row>
    <row r="76" spans="1:18" ht="56.25">
      <c r="A76" s="120"/>
      <c r="B76" s="122"/>
      <c r="C76" s="122"/>
      <c r="D76" s="122">
        <v>11</v>
      </c>
      <c r="E76" s="122">
        <v>17</v>
      </c>
      <c r="F76" s="146" t="s">
        <v>135</v>
      </c>
      <c r="G76" s="147" t="s">
        <v>136</v>
      </c>
      <c r="H76" s="103"/>
      <c r="I76" s="104" t="s">
        <v>76</v>
      </c>
      <c r="J76" s="144">
        <f>J77*100/J78</f>
        <v>60</v>
      </c>
      <c r="K76" s="159"/>
      <c r="L76" s="145">
        <f t="shared" ref="L76:O76" si="49">L77*100/L78</f>
        <v>75.384615384615387</v>
      </c>
      <c r="M76" s="144">
        <f t="shared" si="49"/>
        <v>55</v>
      </c>
      <c r="N76" s="145">
        <f t="shared" si="49"/>
        <v>100</v>
      </c>
      <c r="O76" s="145">
        <f t="shared" si="49"/>
        <v>92.307692307692307</v>
      </c>
      <c r="P76" s="145">
        <v>100</v>
      </c>
      <c r="Q76" s="145">
        <f t="shared" ref="Q76:R76" si="50">Q77*100/Q78</f>
        <v>83.333333333333329</v>
      </c>
      <c r="R76" s="145" t="e">
        <f t="shared" si="50"/>
        <v>#DIV/0!</v>
      </c>
    </row>
    <row r="77" spans="1:18" ht="66" customHeight="1">
      <c r="A77" s="120"/>
      <c r="B77" s="65"/>
      <c r="C77" s="65"/>
      <c r="D77" s="65"/>
      <c r="E77" s="65"/>
      <c r="F77" s="66" t="s">
        <v>137</v>
      </c>
      <c r="G77" s="67" t="s">
        <v>63</v>
      </c>
      <c r="H77" s="68"/>
      <c r="I77" s="69"/>
      <c r="J77" s="111">
        <v>12</v>
      </c>
      <c r="K77" s="111"/>
      <c r="L77" s="111">
        <v>49</v>
      </c>
      <c r="M77" s="111">
        <v>11</v>
      </c>
      <c r="N77" s="111">
        <v>5</v>
      </c>
      <c r="O77" s="111">
        <v>12</v>
      </c>
      <c r="P77" s="111">
        <v>1</v>
      </c>
      <c r="Q77" s="111">
        <v>20</v>
      </c>
      <c r="R77" s="111">
        <v>0</v>
      </c>
    </row>
    <row r="78" spans="1:18" ht="45" customHeight="1">
      <c r="A78" s="141"/>
      <c r="B78" s="167"/>
      <c r="C78" s="167"/>
      <c r="D78" s="167"/>
      <c r="E78" s="167"/>
      <c r="F78" s="168" t="s">
        <v>138</v>
      </c>
      <c r="G78" s="169" t="s">
        <v>63</v>
      </c>
      <c r="H78" s="170"/>
      <c r="I78" s="171"/>
      <c r="J78" s="172">
        <v>20</v>
      </c>
      <c r="K78" s="172"/>
      <c r="L78" s="172">
        <v>65</v>
      </c>
      <c r="M78" s="172">
        <v>20</v>
      </c>
      <c r="N78" s="172">
        <v>5</v>
      </c>
      <c r="O78" s="172">
        <v>13</v>
      </c>
      <c r="P78" s="172">
        <v>1</v>
      </c>
      <c r="Q78" s="172">
        <v>24</v>
      </c>
      <c r="R78" s="172">
        <v>0</v>
      </c>
    </row>
    <row r="79" spans="1:18" ht="25.5" customHeight="1">
      <c r="A79" s="120"/>
      <c r="B79" s="104"/>
      <c r="C79" s="104"/>
      <c r="D79" s="122">
        <v>12</v>
      </c>
      <c r="E79" s="122">
        <v>18</v>
      </c>
      <c r="F79" s="146" t="s">
        <v>139</v>
      </c>
      <c r="G79" s="147" t="s">
        <v>140</v>
      </c>
      <c r="H79" s="103" t="s">
        <v>58</v>
      </c>
      <c r="I79" s="104" t="s">
        <v>76</v>
      </c>
      <c r="J79" s="145">
        <f t="shared" ref="J79" si="51">J80*100/J81</f>
        <v>88.415157584924174</v>
      </c>
      <c r="K79" s="159"/>
      <c r="L79" s="145">
        <f t="shared" ref="L79:O79" si="52">L80*100/L81</f>
        <v>90.565608802400661</v>
      </c>
      <c r="M79" s="145">
        <f t="shared" si="52"/>
        <v>85.448577680525162</v>
      </c>
      <c r="N79" s="145">
        <f t="shared" si="52"/>
        <v>93.509615384615387</v>
      </c>
      <c r="O79" s="145">
        <f t="shared" si="52"/>
        <v>86.473928755807947</v>
      </c>
      <c r="P79" s="145">
        <v>86.542145593869733</v>
      </c>
      <c r="Q79" s="145">
        <f t="shared" ref="Q79:R79" si="53">Q80*100/Q81</f>
        <v>83.870967741935488</v>
      </c>
      <c r="R79" s="144">
        <f t="shared" si="53"/>
        <v>60.722450845907638</v>
      </c>
    </row>
    <row r="80" spans="1:18" ht="42.75" customHeight="1">
      <c r="A80" s="120"/>
      <c r="B80" s="197"/>
      <c r="C80" s="69"/>
      <c r="D80" s="69"/>
      <c r="E80" s="65"/>
      <c r="F80" s="66" t="s">
        <v>141</v>
      </c>
      <c r="G80" s="67" t="s">
        <v>63</v>
      </c>
      <c r="H80" s="68">
        <v>43258</v>
      </c>
      <c r="I80" s="69"/>
      <c r="J80" s="111">
        <f t="shared" ref="J80:J81" si="54">SUM(L80:R80)</f>
        <v>43258</v>
      </c>
      <c r="K80" s="111"/>
      <c r="L80" s="111">
        <v>19919</v>
      </c>
      <c r="M80" s="111">
        <v>3905</v>
      </c>
      <c r="N80" s="111">
        <v>8947</v>
      </c>
      <c r="O80" s="111">
        <v>5025</v>
      </c>
      <c r="P80" s="111">
        <v>3614</v>
      </c>
      <c r="Q80" s="111">
        <v>520</v>
      </c>
      <c r="R80" s="198">
        <v>1328</v>
      </c>
    </row>
    <row r="81" spans="1:18" ht="42" customHeight="1">
      <c r="A81" s="120"/>
      <c r="B81" s="199"/>
      <c r="C81" s="96"/>
      <c r="D81" s="96"/>
      <c r="E81" s="114"/>
      <c r="F81" s="93" t="s">
        <v>142</v>
      </c>
      <c r="G81" s="160" t="s">
        <v>63</v>
      </c>
      <c r="H81" s="95">
        <v>48926</v>
      </c>
      <c r="I81" s="96"/>
      <c r="J81" s="130">
        <f t="shared" si="54"/>
        <v>48926</v>
      </c>
      <c r="K81" s="130"/>
      <c r="L81" s="130">
        <v>21994</v>
      </c>
      <c r="M81" s="130">
        <v>4570</v>
      </c>
      <c r="N81" s="130">
        <v>9568</v>
      </c>
      <c r="O81" s="130">
        <v>5811</v>
      </c>
      <c r="P81" s="130">
        <v>4176</v>
      </c>
      <c r="Q81" s="130">
        <v>620</v>
      </c>
      <c r="R81" s="200">
        <v>2187</v>
      </c>
    </row>
    <row r="82" spans="1:18" ht="15.75" customHeight="1">
      <c r="A82" s="120"/>
      <c r="B82" s="201"/>
      <c r="C82" s="104"/>
      <c r="D82" s="122">
        <v>13</v>
      </c>
      <c r="E82" s="122">
        <v>19</v>
      </c>
      <c r="F82" s="146" t="s">
        <v>143</v>
      </c>
      <c r="G82" s="147" t="s">
        <v>144</v>
      </c>
      <c r="H82" s="103" t="s">
        <v>58</v>
      </c>
      <c r="I82" s="104" t="s">
        <v>76</v>
      </c>
      <c r="J82" s="202">
        <f t="shared" ref="J82" si="55">J83*100/J84</f>
        <v>88.516287982480151</v>
      </c>
      <c r="K82" s="159"/>
      <c r="L82" s="202">
        <f t="shared" ref="L82:O82" si="56">L83*100/L84</f>
        <v>136.56741385078621</v>
      </c>
      <c r="M82" s="203">
        <f t="shared" si="56"/>
        <v>37.197452229299365</v>
      </c>
      <c r="N82" s="202">
        <f t="shared" si="56"/>
        <v>67.58811333794057</v>
      </c>
      <c r="O82" s="202">
        <f t="shared" si="56"/>
        <v>43.158861340679522</v>
      </c>
      <c r="P82" s="202">
        <v>64.039408866995075</v>
      </c>
      <c r="Q82" s="202">
        <f t="shared" ref="Q82:R82" si="57">Q83*100/Q84</f>
        <v>52.272727272727273</v>
      </c>
      <c r="R82" s="202">
        <f t="shared" si="57"/>
        <v>69.899665551839462</v>
      </c>
    </row>
    <row r="83" spans="1:18" ht="15.75" customHeight="1">
      <c r="A83" s="120"/>
      <c r="B83" s="197"/>
      <c r="C83" s="69"/>
      <c r="D83" s="69"/>
      <c r="E83" s="65"/>
      <c r="F83" s="66" t="s">
        <v>145</v>
      </c>
      <c r="G83" s="67" t="s">
        <v>63</v>
      </c>
      <c r="H83" s="68">
        <v>6467</v>
      </c>
      <c r="I83" s="69"/>
      <c r="J83" s="111">
        <f t="shared" ref="J83:J84" si="58">SUM(L83:R83)</f>
        <v>6467</v>
      </c>
      <c r="K83" s="111"/>
      <c r="L83" s="111">
        <v>4082</v>
      </c>
      <c r="M83" s="111">
        <v>292</v>
      </c>
      <c r="N83" s="111">
        <v>978</v>
      </c>
      <c r="O83" s="111">
        <v>470</v>
      </c>
      <c r="P83" s="111">
        <v>390</v>
      </c>
      <c r="Q83" s="111">
        <v>46</v>
      </c>
      <c r="R83" s="111">
        <v>209</v>
      </c>
    </row>
    <row r="84" spans="1:18" ht="15.75" customHeight="1">
      <c r="A84" s="120"/>
      <c r="B84" s="204"/>
      <c r="C84" s="117"/>
      <c r="D84" s="117"/>
      <c r="E84" s="92"/>
      <c r="F84" s="149" t="s">
        <v>146</v>
      </c>
      <c r="G84" s="163" t="s">
        <v>63</v>
      </c>
      <c r="H84" s="116">
        <v>7306</v>
      </c>
      <c r="I84" s="117"/>
      <c r="J84" s="130">
        <f t="shared" si="58"/>
        <v>7306</v>
      </c>
      <c r="K84" s="130"/>
      <c r="L84" s="130">
        <v>2989</v>
      </c>
      <c r="M84" s="130">
        <v>785</v>
      </c>
      <c r="N84" s="130">
        <v>1447</v>
      </c>
      <c r="O84" s="130">
        <v>1089</v>
      </c>
      <c r="P84" s="130">
        <v>609</v>
      </c>
      <c r="Q84" s="130">
        <v>88</v>
      </c>
      <c r="R84" s="130">
        <v>299</v>
      </c>
    </row>
    <row r="85" spans="1:18" ht="15.75" customHeight="1">
      <c r="A85" s="120"/>
      <c r="B85" s="58"/>
      <c r="C85" s="58"/>
      <c r="D85" s="102">
        <v>14</v>
      </c>
      <c r="E85" s="102">
        <v>20</v>
      </c>
      <c r="F85" s="143" t="s">
        <v>147</v>
      </c>
      <c r="G85" s="56" t="s">
        <v>148</v>
      </c>
      <c r="H85" s="59" t="s">
        <v>58</v>
      </c>
      <c r="I85" s="58" t="s">
        <v>76</v>
      </c>
      <c r="J85" s="202">
        <f t="shared" ref="J85" si="59">J86*100/J87</f>
        <v>61.705796430225519</v>
      </c>
      <c r="K85" s="159"/>
      <c r="L85" s="202">
        <f t="shared" ref="L85:O85" si="60">L86*100/L87</f>
        <v>61.14156415322838</v>
      </c>
      <c r="M85" s="203">
        <f t="shared" si="60"/>
        <v>34.652398735995405</v>
      </c>
      <c r="N85" s="202">
        <f t="shared" si="60"/>
        <v>80.026430747769908</v>
      </c>
      <c r="O85" s="202">
        <f t="shared" si="60"/>
        <v>52.739686059403631</v>
      </c>
      <c r="P85" s="202">
        <v>67.091836734693871</v>
      </c>
      <c r="Q85" s="202">
        <f t="shared" ref="Q85:R85" si="61">Q86*100/Q87</f>
        <v>67.396313364055302</v>
      </c>
      <c r="R85" s="202">
        <f t="shared" si="61"/>
        <v>60.57675703678121</v>
      </c>
    </row>
    <row r="86" spans="1:18" ht="15.75" customHeight="1">
      <c r="A86" s="120"/>
      <c r="B86" s="69"/>
      <c r="C86" s="69"/>
      <c r="D86" s="69"/>
      <c r="E86" s="65"/>
      <c r="F86" s="66" t="s">
        <v>149</v>
      </c>
      <c r="G86" s="67" t="s">
        <v>63</v>
      </c>
      <c r="H86" s="68">
        <v>86601</v>
      </c>
      <c r="I86" s="69"/>
      <c r="J86" s="111">
        <f>SUM(L86:R86)</f>
        <v>86601</v>
      </c>
      <c r="K86" s="111"/>
      <c r="L86" s="111">
        <v>38370</v>
      </c>
      <c r="M86" s="111">
        <v>4825</v>
      </c>
      <c r="N86" s="111">
        <v>21800</v>
      </c>
      <c r="O86" s="111">
        <v>9038</v>
      </c>
      <c r="P86" s="111">
        <v>7890</v>
      </c>
      <c r="Q86" s="111">
        <v>1170</v>
      </c>
      <c r="R86" s="111">
        <v>3508</v>
      </c>
    </row>
    <row r="87" spans="1:18" ht="23.25" customHeight="1">
      <c r="A87" s="120"/>
      <c r="B87" s="96"/>
      <c r="C87" s="96"/>
      <c r="D87" s="96"/>
      <c r="E87" s="114"/>
      <c r="F87" s="93" t="s">
        <v>150</v>
      </c>
      <c r="G87" s="160" t="s">
        <v>63</v>
      </c>
      <c r="H87" s="95">
        <v>140345</v>
      </c>
      <c r="I87" s="96"/>
      <c r="J87" s="111">
        <f>L87+M87+N87+O87+P87+Q87+R87</f>
        <v>140345</v>
      </c>
      <c r="K87" s="130"/>
      <c r="L87" s="130">
        <v>62756</v>
      </c>
      <c r="M87" s="130">
        <v>13924</v>
      </c>
      <c r="N87" s="130">
        <v>27241</v>
      </c>
      <c r="O87" s="130">
        <v>17137</v>
      </c>
      <c r="P87" s="130">
        <v>11760</v>
      </c>
      <c r="Q87" s="130">
        <v>1736</v>
      </c>
      <c r="R87" s="130">
        <v>5791</v>
      </c>
    </row>
    <row r="88" spans="1:18" ht="27" customHeight="1">
      <c r="A88" s="120"/>
      <c r="B88" s="104"/>
      <c r="C88" s="104"/>
      <c r="D88" s="122">
        <v>15</v>
      </c>
      <c r="E88" s="122">
        <v>21</v>
      </c>
      <c r="F88" s="146" t="s">
        <v>151</v>
      </c>
      <c r="G88" s="147" t="s">
        <v>152</v>
      </c>
      <c r="H88" s="103" t="s">
        <v>58</v>
      </c>
      <c r="I88" s="104" t="s">
        <v>76</v>
      </c>
      <c r="J88" s="202">
        <f t="shared" ref="J88" si="62">J89*100/J90</f>
        <v>75.880631948507897</v>
      </c>
      <c r="K88" s="159"/>
      <c r="L88" s="203">
        <f t="shared" ref="L88:O88" si="63">L89*100/L90</f>
        <v>63.027865555874747</v>
      </c>
      <c r="M88" s="203">
        <f t="shared" si="63"/>
        <v>46.360153256704983</v>
      </c>
      <c r="N88" s="202">
        <f t="shared" si="63"/>
        <v>92.280701754385959</v>
      </c>
      <c r="O88" s="202">
        <f t="shared" si="63"/>
        <v>91.71875</v>
      </c>
      <c r="P88" s="202">
        <v>88.765088207985144</v>
      </c>
      <c r="Q88" s="202">
        <f t="shared" ref="Q88:R88" si="64">Q89*100/Q90</f>
        <v>95.686274509803923</v>
      </c>
      <c r="R88" s="203">
        <f t="shared" si="64"/>
        <v>43.636363636363633</v>
      </c>
    </row>
    <row r="89" spans="1:18" ht="15.75" customHeight="1">
      <c r="A89" s="120"/>
      <c r="B89" s="69"/>
      <c r="C89" s="69"/>
      <c r="D89" s="69"/>
      <c r="E89" s="65"/>
      <c r="F89" s="66" t="s">
        <v>153</v>
      </c>
      <c r="G89" s="67" t="s">
        <v>63</v>
      </c>
      <c r="H89" s="68"/>
      <c r="I89" s="69"/>
      <c r="J89" s="111">
        <f>SUM(L89:R89)</f>
        <v>6484</v>
      </c>
      <c r="K89" s="111"/>
      <c r="L89" s="111">
        <v>2194</v>
      </c>
      <c r="M89" s="111">
        <v>242</v>
      </c>
      <c r="N89" s="111">
        <v>1578</v>
      </c>
      <c r="O89" s="111">
        <v>1174</v>
      </c>
      <c r="P89" s="111">
        <v>956</v>
      </c>
      <c r="Q89" s="111">
        <v>244</v>
      </c>
      <c r="R89" s="111">
        <v>96</v>
      </c>
    </row>
    <row r="90" spans="1:18" ht="15.75" customHeight="1">
      <c r="A90" s="120"/>
      <c r="B90" s="117"/>
      <c r="C90" s="117"/>
      <c r="D90" s="117"/>
      <c r="E90" s="92"/>
      <c r="F90" s="149" t="s">
        <v>154</v>
      </c>
      <c r="G90" s="163" t="s">
        <v>63</v>
      </c>
      <c r="H90" s="116"/>
      <c r="I90" s="117"/>
      <c r="J90" s="111">
        <f>L90+M90+N90+O90+P90+Q90+R90</f>
        <v>8545</v>
      </c>
      <c r="K90" s="130"/>
      <c r="L90" s="130">
        <v>3481</v>
      </c>
      <c r="M90" s="130">
        <v>522</v>
      </c>
      <c r="N90" s="130">
        <v>1710</v>
      </c>
      <c r="O90" s="130">
        <v>1280</v>
      </c>
      <c r="P90" s="130">
        <v>1077</v>
      </c>
      <c r="Q90" s="130">
        <v>255</v>
      </c>
      <c r="R90" s="130">
        <v>220</v>
      </c>
    </row>
    <row r="91" spans="1:18" ht="15.75" customHeight="1">
      <c r="A91" s="120"/>
      <c r="B91" s="58"/>
      <c r="C91" s="58"/>
      <c r="D91" s="102">
        <v>16</v>
      </c>
      <c r="E91" s="102">
        <v>22</v>
      </c>
      <c r="F91" s="143" t="s">
        <v>155</v>
      </c>
      <c r="G91" s="56" t="s">
        <v>148</v>
      </c>
      <c r="H91" s="59" t="s">
        <v>58</v>
      </c>
      <c r="I91" s="58" t="s">
        <v>76</v>
      </c>
      <c r="J91" s="202">
        <f>J92*100/J93</f>
        <v>54.258352688940505</v>
      </c>
      <c r="K91" s="159"/>
      <c r="L91" s="202">
        <f t="shared" ref="L91:O91" si="65">L92*100/L93</f>
        <v>57.289354739417114</v>
      </c>
      <c r="M91" s="203">
        <f t="shared" si="65"/>
        <v>32.078313253012048</v>
      </c>
      <c r="N91" s="202">
        <f t="shared" si="65"/>
        <v>77.287889775199417</v>
      </c>
      <c r="O91" s="203">
        <f t="shared" si="65"/>
        <v>38.102444703143192</v>
      </c>
      <c r="P91" s="203">
        <v>28.286651526621245</v>
      </c>
      <c r="Q91" s="202">
        <f t="shared" ref="Q91:R91" si="66">Q92*100/Q93</f>
        <v>66.591422121896159</v>
      </c>
      <c r="R91" s="202">
        <f t="shared" si="66"/>
        <v>63.08931938967941</v>
      </c>
    </row>
    <row r="92" spans="1:18" ht="15.75" customHeight="1">
      <c r="A92" s="120"/>
      <c r="B92" s="69"/>
      <c r="C92" s="69"/>
      <c r="D92" s="69"/>
      <c r="E92" s="65"/>
      <c r="F92" s="66" t="s">
        <v>156</v>
      </c>
      <c r="G92" s="67" t="s">
        <v>63</v>
      </c>
      <c r="H92" s="68"/>
      <c r="I92" s="69"/>
      <c r="J92" s="111">
        <f>L92+M92+N92+O92+P92+Q92+R92</f>
        <v>75921</v>
      </c>
      <c r="K92" s="111"/>
      <c r="L92" s="111">
        <v>35363</v>
      </c>
      <c r="M92" s="111">
        <v>4473</v>
      </c>
      <c r="N92" s="111">
        <v>21316</v>
      </c>
      <c r="O92" s="111">
        <v>6546</v>
      </c>
      <c r="P92" s="111">
        <v>3363</v>
      </c>
      <c r="Q92" s="111">
        <v>1180</v>
      </c>
      <c r="R92" s="111">
        <v>3680</v>
      </c>
    </row>
    <row r="93" spans="1:18" ht="25.5" customHeight="1">
      <c r="A93" s="120"/>
      <c r="B93" s="96"/>
      <c r="C93" s="96"/>
      <c r="D93" s="96"/>
      <c r="E93" s="114"/>
      <c r="F93" s="93" t="s">
        <v>150</v>
      </c>
      <c r="G93" s="160" t="s">
        <v>63</v>
      </c>
      <c r="H93" s="95"/>
      <c r="I93" s="96"/>
      <c r="J93" s="130">
        <f>SUM(L93:R93)</f>
        <v>139925</v>
      </c>
      <c r="K93" s="130"/>
      <c r="L93" s="130">
        <v>61727</v>
      </c>
      <c r="M93" s="130">
        <v>13944</v>
      </c>
      <c r="N93" s="130">
        <v>27580</v>
      </c>
      <c r="O93" s="130">
        <v>17180</v>
      </c>
      <c r="P93" s="130">
        <v>11889</v>
      </c>
      <c r="Q93" s="130">
        <v>1772</v>
      </c>
      <c r="R93" s="130">
        <v>5833</v>
      </c>
    </row>
    <row r="94" spans="1:18" ht="24" customHeight="1">
      <c r="A94" s="120"/>
      <c r="B94" s="121"/>
      <c r="C94" s="121"/>
      <c r="D94" s="121"/>
      <c r="E94" s="104"/>
      <c r="F94" s="205" t="s">
        <v>157</v>
      </c>
      <c r="G94" s="104"/>
      <c r="H94" s="103"/>
      <c r="I94" s="104"/>
      <c r="J94" s="174"/>
      <c r="K94" s="159"/>
      <c r="L94" s="159"/>
      <c r="M94" s="159"/>
      <c r="N94" s="159"/>
      <c r="O94" s="159"/>
      <c r="P94" s="159"/>
      <c r="Q94" s="159"/>
      <c r="R94" s="174"/>
    </row>
    <row r="95" spans="1:18" ht="15.75" customHeight="1">
      <c r="A95" s="206"/>
      <c r="B95" s="65">
        <v>1</v>
      </c>
      <c r="C95" s="65"/>
      <c r="D95" s="65"/>
      <c r="E95" s="65">
        <v>23</v>
      </c>
      <c r="F95" s="66" t="s">
        <v>158</v>
      </c>
      <c r="G95" s="67" t="s">
        <v>159</v>
      </c>
      <c r="H95" s="68" t="s">
        <v>3</v>
      </c>
      <c r="I95" s="69" t="s">
        <v>160</v>
      </c>
      <c r="J95" s="202">
        <f t="shared" ref="J95" si="67">J96*100/J97</f>
        <v>0</v>
      </c>
      <c r="K95" s="159"/>
      <c r="L95" s="202"/>
      <c r="M95" s="202"/>
      <c r="N95" s="202"/>
      <c r="O95" s="202"/>
      <c r="P95" s="202"/>
      <c r="Q95" s="202"/>
      <c r="R95" s="202"/>
    </row>
    <row r="96" spans="1:18" ht="15.75" customHeight="1">
      <c r="A96" s="206"/>
      <c r="B96" s="65"/>
      <c r="C96" s="65"/>
      <c r="D96" s="65"/>
      <c r="E96" s="65"/>
      <c r="F96" s="66" t="s">
        <v>161</v>
      </c>
      <c r="G96" s="67" t="s">
        <v>63</v>
      </c>
      <c r="H96" s="68"/>
      <c r="I96" s="69"/>
      <c r="J96" s="111">
        <f>SUM(L96:R96)</f>
        <v>0</v>
      </c>
      <c r="K96" s="111">
        <v>0</v>
      </c>
      <c r="L96" s="85"/>
      <c r="M96" s="85"/>
      <c r="N96" s="85"/>
      <c r="O96" s="85"/>
      <c r="P96" s="85"/>
      <c r="Q96" s="85"/>
      <c r="R96" s="85"/>
    </row>
    <row r="97" spans="1:18" ht="15.75" customHeight="1">
      <c r="A97" s="206"/>
      <c r="B97" s="92"/>
      <c r="C97" s="92"/>
      <c r="D97" s="92"/>
      <c r="E97" s="92"/>
      <c r="F97" s="149" t="s">
        <v>162</v>
      </c>
      <c r="G97" s="163" t="s">
        <v>63</v>
      </c>
      <c r="H97" s="116"/>
      <c r="I97" s="117"/>
      <c r="J97" s="130">
        <v>999</v>
      </c>
      <c r="K97" s="130">
        <v>1239</v>
      </c>
      <c r="L97" s="118"/>
      <c r="M97" s="118"/>
      <c r="N97" s="118"/>
      <c r="O97" s="118"/>
      <c r="P97" s="118"/>
      <c r="Q97" s="118"/>
      <c r="R97" s="118"/>
    </row>
    <row r="98" spans="1:18" ht="15.75" customHeight="1">
      <c r="A98" s="120"/>
      <c r="B98" s="102">
        <v>4</v>
      </c>
      <c r="C98" s="102"/>
      <c r="D98" s="102"/>
      <c r="E98" s="102">
        <v>24</v>
      </c>
      <c r="F98" s="150" t="s">
        <v>163</v>
      </c>
      <c r="G98" s="56" t="s">
        <v>164</v>
      </c>
      <c r="H98" s="59" t="s">
        <v>58</v>
      </c>
      <c r="I98" s="58" t="s">
        <v>160</v>
      </c>
      <c r="J98" s="202">
        <f>J99/J100*1000</f>
        <v>10.884353741496598</v>
      </c>
      <c r="K98" s="161"/>
      <c r="L98" s="202">
        <f t="shared" ref="L98:O98" si="68">L99/L100*1000</f>
        <v>9.4480358030830427</v>
      </c>
      <c r="M98" s="202">
        <f t="shared" si="68"/>
        <v>6.9444444444444438</v>
      </c>
      <c r="N98" s="202">
        <f t="shared" si="68"/>
        <v>11.639185257032008</v>
      </c>
      <c r="O98" s="202">
        <f t="shared" si="68"/>
        <v>15.247776365946633</v>
      </c>
      <c r="P98" s="202">
        <v>1.3157894736842106</v>
      </c>
      <c r="Q98" s="202">
        <f t="shared" ref="Q98:R98" si="69">Q99/Q100*1000</f>
        <v>14.925373134328359</v>
      </c>
      <c r="R98" s="202">
        <f t="shared" si="69"/>
        <v>9.2165898617511512</v>
      </c>
    </row>
    <row r="99" spans="1:18" ht="15.75" customHeight="1">
      <c r="A99" s="120"/>
      <c r="B99" s="65"/>
      <c r="C99" s="65"/>
      <c r="D99" s="65"/>
      <c r="E99" s="65"/>
      <c r="F99" s="110" t="s">
        <v>165</v>
      </c>
      <c r="G99" s="67" t="s">
        <v>63</v>
      </c>
      <c r="H99" s="68"/>
      <c r="I99" s="69"/>
      <c r="J99" s="111">
        <f>SUM(L99:R99)</f>
        <v>56</v>
      </c>
      <c r="K99" s="111"/>
      <c r="L99" s="85">
        <v>19</v>
      </c>
      <c r="M99" s="85">
        <v>4</v>
      </c>
      <c r="N99" s="85">
        <v>12</v>
      </c>
      <c r="O99" s="85">
        <v>12</v>
      </c>
      <c r="P99" s="85">
        <v>6</v>
      </c>
      <c r="Q99" s="85">
        <v>1</v>
      </c>
      <c r="R99" s="85">
        <v>2</v>
      </c>
    </row>
    <row r="100" spans="1:18" ht="15.75" customHeight="1">
      <c r="A100" s="120"/>
      <c r="B100" s="114"/>
      <c r="C100" s="114"/>
      <c r="D100" s="114"/>
      <c r="E100" s="114"/>
      <c r="F100" s="115" t="s">
        <v>166</v>
      </c>
      <c r="G100" s="160" t="s">
        <v>63</v>
      </c>
      <c r="H100" s="95"/>
      <c r="I100" s="96"/>
      <c r="J100" s="161">
        <v>5145</v>
      </c>
      <c r="K100" s="159"/>
      <c r="L100" s="161">
        <v>2011</v>
      </c>
      <c r="M100" s="161">
        <v>576</v>
      </c>
      <c r="N100" s="161">
        <v>1031</v>
      </c>
      <c r="O100" s="161">
        <v>787</v>
      </c>
      <c r="P100" s="161">
        <v>456</v>
      </c>
      <c r="Q100" s="161">
        <v>67</v>
      </c>
      <c r="R100" s="161">
        <v>217</v>
      </c>
    </row>
    <row r="101" spans="1:18" ht="15.75" customHeight="1">
      <c r="A101" s="120"/>
      <c r="B101" s="104"/>
      <c r="C101" s="104"/>
      <c r="D101" s="122">
        <v>17</v>
      </c>
      <c r="E101" s="122">
        <v>25</v>
      </c>
      <c r="F101" s="158" t="s">
        <v>167</v>
      </c>
      <c r="G101" s="147" t="s">
        <v>168</v>
      </c>
      <c r="H101" s="103" t="s">
        <v>58</v>
      </c>
      <c r="I101" s="104" t="s">
        <v>160</v>
      </c>
      <c r="J101" s="202">
        <v>71.05263157894737</v>
      </c>
      <c r="K101" s="159"/>
      <c r="L101" s="202">
        <f t="shared" ref="L101:O101" si="70">L102*100/L103</f>
        <v>61.016949152542374</v>
      </c>
      <c r="M101" s="202">
        <f t="shared" si="70"/>
        <v>57.692307692307693</v>
      </c>
      <c r="N101" s="202">
        <f t="shared" si="70"/>
        <v>77.165354330708666</v>
      </c>
      <c r="O101" s="202">
        <f t="shared" si="70"/>
        <v>65.263157894736835</v>
      </c>
      <c r="P101" s="202">
        <v>73.07692307692308</v>
      </c>
      <c r="Q101" s="202">
        <f t="shared" ref="Q101:R101" si="71">Q102*100/Q103</f>
        <v>100</v>
      </c>
      <c r="R101" s="202">
        <f t="shared" si="71"/>
        <v>75</v>
      </c>
    </row>
    <row r="102" spans="1:18" ht="15.75" customHeight="1">
      <c r="A102" s="120"/>
      <c r="B102" s="69"/>
      <c r="C102" s="69"/>
      <c r="D102" s="69"/>
      <c r="E102" s="65"/>
      <c r="F102" s="66" t="s">
        <v>169</v>
      </c>
      <c r="G102" s="67" t="s">
        <v>63</v>
      </c>
      <c r="H102" s="68"/>
      <c r="I102" s="69"/>
      <c r="J102" s="111">
        <v>513</v>
      </c>
      <c r="K102" s="68"/>
      <c r="L102" s="207">
        <v>180</v>
      </c>
      <c r="M102" s="207">
        <v>30</v>
      </c>
      <c r="N102" s="207">
        <v>98</v>
      </c>
      <c r="O102" s="207">
        <v>62</v>
      </c>
      <c r="P102" s="207">
        <v>57</v>
      </c>
      <c r="Q102" s="207">
        <v>4</v>
      </c>
      <c r="R102" s="208">
        <v>15</v>
      </c>
    </row>
    <row r="103" spans="1:18" ht="15.75" customHeight="1">
      <c r="A103" s="120"/>
      <c r="B103" s="117"/>
      <c r="C103" s="117"/>
      <c r="D103" s="117"/>
      <c r="E103" s="92"/>
      <c r="F103" s="149" t="s">
        <v>170</v>
      </c>
      <c r="G103" s="163" t="s">
        <v>63</v>
      </c>
      <c r="H103" s="116"/>
      <c r="I103" s="117"/>
      <c r="J103" s="130">
        <v>722</v>
      </c>
      <c r="K103" s="95"/>
      <c r="L103" s="207">
        <v>295</v>
      </c>
      <c r="M103" s="207">
        <v>52</v>
      </c>
      <c r="N103" s="207">
        <v>127</v>
      </c>
      <c r="O103" s="207">
        <v>95</v>
      </c>
      <c r="P103" s="207">
        <v>78</v>
      </c>
      <c r="Q103" s="207">
        <v>4</v>
      </c>
      <c r="R103" s="208">
        <v>20</v>
      </c>
    </row>
    <row r="104" spans="1:18" ht="15.75" customHeight="1">
      <c r="A104" s="120"/>
      <c r="B104" s="102"/>
      <c r="C104" s="102"/>
      <c r="D104" s="102">
        <v>18</v>
      </c>
      <c r="E104" s="102">
        <v>26</v>
      </c>
      <c r="F104" s="150" t="s">
        <v>171</v>
      </c>
      <c r="G104" s="56" t="s">
        <v>172</v>
      </c>
      <c r="H104" s="59" t="s">
        <v>58</v>
      </c>
      <c r="I104" s="58" t="s">
        <v>160</v>
      </c>
      <c r="J104" s="203">
        <f t="shared" ref="J104:O104" si="72">J105*100/J106</f>
        <v>61.143946615824596</v>
      </c>
      <c r="K104" s="159"/>
      <c r="L104" s="203">
        <f t="shared" si="72"/>
        <v>54.788069073783362</v>
      </c>
      <c r="M104" s="203">
        <f t="shared" si="72"/>
        <v>55.839416058394164</v>
      </c>
      <c r="N104" s="202">
        <f t="shared" si="72"/>
        <v>67.503924646781783</v>
      </c>
      <c r="O104" s="203">
        <f t="shared" si="72"/>
        <v>42.777777777777779</v>
      </c>
      <c r="P104" s="203">
        <v>58.924205378973106</v>
      </c>
      <c r="Q104" s="203">
        <f t="shared" ref="Q104:R104" si="73">Q105*100/Q106</f>
        <v>59.649122807017541</v>
      </c>
      <c r="R104" s="203">
        <f t="shared" si="73"/>
        <v>54.222222222222221</v>
      </c>
    </row>
    <row r="105" spans="1:18" ht="15.75" customHeight="1">
      <c r="A105" s="120"/>
      <c r="B105" s="65"/>
      <c r="C105" s="65"/>
      <c r="D105" s="65"/>
      <c r="E105" s="65"/>
      <c r="F105" s="110" t="s">
        <v>173</v>
      </c>
      <c r="G105" s="67" t="s">
        <v>63</v>
      </c>
      <c r="H105" s="68"/>
      <c r="I105" s="69"/>
      <c r="J105" s="111">
        <v>3207</v>
      </c>
      <c r="K105" s="209"/>
      <c r="L105" s="210">
        <v>1047</v>
      </c>
      <c r="M105" s="207">
        <v>306</v>
      </c>
      <c r="N105" s="207">
        <v>860</v>
      </c>
      <c r="O105" s="207">
        <v>231</v>
      </c>
      <c r="P105" s="207">
        <v>241</v>
      </c>
      <c r="Q105" s="207">
        <v>34</v>
      </c>
      <c r="R105" s="208">
        <v>122</v>
      </c>
    </row>
    <row r="106" spans="1:18" ht="15.75" customHeight="1">
      <c r="A106" s="120"/>
      <c r="B106" s="114"/>
      <c r="C106" s="114"/>
      <c r="D106" s="114"/>
      <c r="E106" s="114"/>
      <c r="F106" s="115" t="s">
        <v>174</v>
      </c>
      <c r="G106" s="160" t="s">
        <v>63</v>
      </c>
      <c r="H106" s="95"/>
      <c r="I106" s="96"/>
      <c r="J106" s="130">
        <v>5245</v>
      </c>
      <c r="K106" s="209"/>
      <c r="L106" s="210">
        <v>1911</v>
      </c>
      <c r="M106" s="207">
        <v>548</v>
      </c>
      <c r="N106" s="210">
        <v>1274</v>
      </c>
      <c r="O106" s="207">
        <v>540</v>
      </c>
      <c r="P106" s="207">
        <v>409</v>
      </c>
      <c r="Q106" s="207">
        <v>57</v>
      </c>
      <c r="R106" s="208">
        <v>225</v>
      </c>
    </row>
    <row r="107" spans="1:18" ht="15.75" customHeight="1">
      <c r="A107" s="120"/>
      <c r="B107" s="122">
        <v>2</v>
      </c>
      <c r="C107" s="122"/>
      <c r="D107" s="122"/>
      <c r="E107" s="122">
        <v>27</v>
      </c>
      <c r="F107" s="158" t="s">
        <v>175</v>
      </c>
      <c r="G107" s="147" t="s">
        <v>176</v>
      </c>
      <c r="H107" s="103" t="s">
        <v>58</v>
      </c>
      <c r="I107" s="104" t="s">
        <v>160</v>
      </c>
      <c r="J107" s="202">
        <v>94.818544157751205</v>
      </c>
      <c r="K107" s="159"/>
      <c r="L107" s="202">
        <f t="shared" ref="L107:O107" si="74">L108*100/L109</f>
        <v>92.750929368029745</v>
      </c>
      <c r="M107" s="202">
        <f t="shared" si="74"/>
        <v>95.404120443740098</v>
      </c>
      <c r="N107" s="202">
        <f t="shared" si="74"/>
        <v>96.316758747697975</v>
      </c>
      <c r="O107" s="202">
        <f t="shared" si="74"/>
        <v>97.198879551820724</v>
      </c>
      <c r="P107" s="202">
        <v>93.197278911564624</v>
      </c>
      <c r="Q107" s="202">
        <f t="shared" ref="Q107:R107" si="75">Q108*100/Q109</f>
        <v>98.76543209876543</v>
      </c>
      <c r="R107" s="202">
        <f t="shared" si="75"/>
        <v>95</v>
      </c>
    </row>
    <row r="108" spans="1:18" ht="15.75" customHeight="1">
      <c r="A108" s="120"/>
      <c r="B108" s="65"/>
      <c r="C108" s="65"/>
      <c r="D108" s="65"/>
      <c r="E108" s="65"/>
      <c r="F108" s="110" t="s">
        <v>177</v>
      </c>
      <c r="G108" s="67" t="s">
        <v>63</v>
      </c>
      <c r="H108" s="68"/>
      <c r="I108" s="69"/>
      <c r="J108" s="111">
        <v>4520</v>
      </c>
      <c r="K108" s="209"/>
      <c r="L108" s="210">
        <v>1497</v>
      </c>
      <c r="M108" s="207">
        <v>602</v>
      </c>
      <c r="N108" s="210">
        <v>1046</v>
      </c>
      <c r="O108" s="207">
        <v>694</v>
      </c>
      <c r="P108" s="207">
        <v>411</v>
      </c>
      <c r="Q108" s="207">
        <v>80</v>
      </c>
      <c r="R108" s="207">
        <v>190</v>
      </c>
    </row>
    <row r="109" spans="1:18" ht="15.75" customHeight="1">
      <c r="A109" s="120"/>
      <c r="B109" s="92"/>
      <c r="C109" s="92"/>
      <c r="D109" s="92"/>
      <c r="E109" s="92"/>
      <c r="F109" s="162" t="s">
        <v>178</v>
      </c>
      <c r="G109" s="163" t="s">
        <v>63</v>
      </c>
      <c r="H109" s="116"/>
      <c r="I109" s="117"/>
      <c r="J109" s="130">
        <v>4767</v>
      </c>
      <c r="K109" s="209"/>
      <c r="L109" s="210">
        <v>1614</v>
      </c>
      <c r="M109" s="207">
        <v>631</v>
      </c>
      <c r="N109" s="210">
        <v>1086</v>
      </c>
      <c r="O109" s="207">
        <v>714</v>
      </c>
      <c r="P109" s="207">
        <v>441</v>
      </c>
      <c r="Q109" s="207">
        <v>81</v>
      </c>
      <c r="R109" s="207">
        <v>200</v>
      </c>
    </row>
    <row r="110" spans="1:18" ht="15.75" customHeight="1">
      <c r="A110" s="120"/>
      <c r="B110" s="58"/>
      <c r="C110" s="58"/>
      <c r="D110" s="102">
        <v>19</v>
      </c>
      <c r="E110" s="102">
        <v>28</v>
      </c>
      <c r="F110" s="150" t="s">
        <v>179</v>
      </c>
      <c r="G110" s="56" t="s">
        <v>180</v>
      </c>
      <c r="H110" s="59" t="s">
        <v>58</v>
      </c>
      <c r="I110" s="58" t="s">
        <v>160</v>
      </c>
      <c r="J110" s="202">
        <f t="shared" ref="J110" si="76">J111*100/J112</f>
        <v>73.403481278334354</v>
      </c>
      <c r="K110" s="159"/>
      <c r="L110" s="202">
        <f t="shared" ref="L110:O110" si="77">L111*100/L112</f>
        <v>89.378200438917332</v>
      </c>
      <c r="M110" s="202">
        <f t="shared" si="77"/>
        <v>79.696616102683777</v>
      </c>
      <c r="N110" s="203">
        <f t="shared" si="77"/>
        <v>60.325021014289717</v>
      </c>
      <c r="O110" s="203">
        <f t="shared" si="77"/>
        <v>64.348925410872312</v>
      </c>
      <c r="P110" s="203">
        <v>55.571327182398868</v>
      </c>
      <c r="Q110" s="203">
        <f t="shared" ref="Q110:R110" si="78">Q111*100/Q112</f>
        <v>62.948207171314742</v>
      </c>
      <c r="R110" s="203">
        <f t="shared" si="78"/>
        <v>55.135135135135137</v>
      </c>
    </row>
    <row r="111" spans="1:18" ht="15.75" customHeight="1">
      <c r="A111" s="120"/>
      <c r="B111" s="69"/>
      <c r="C111" s="69"/>
      <c r="D111" s="69"/>
      <c r="E111" s="65"/>
      <c r="F111" s="110" t="s">
        <v>181</v>
      </c>
      <c r="G111" s="67" t="s">
        <v>63</v>
      </c>
      <c r="H111" s="68"/>
      <c r="I111" s="69"/>
      <c r="J111" s="111">
        <f t="shared" ref="J111:J112" si="79">SUM(L111:R111)</f>
        <v>13115</v>
      </c>
      <c r="K111" s="111"/>
      <c r="L111" s="85">
        <v>6109</v>
      </c>
      <c r="M111" s="85">
        <v>1366</v>
      </c>
      <c r="N111" s="85">
        <v>2153</v>
      </c>
      <c r="O111" s="85">
        <v>2036</v>
      </c>
      <c r="P111" s="85">
        <v>783</v>
      </c>
      <c r="Q111" s="85">
        <v>158</v>
      </c>
      <c r="R111" s="85">
        <v>510</v>
      </c>
    </row>
    <row r="112" spans="1:18" ht="15.75" customHeight="1">
      <c r="A112" s="120"/>
      <c r="B112" s="96"/>
      <c r="C112" s="96"/>
      <c r="D112" s="96"/>
      <c r="E112" s="114"/>
      <c r="F112" s="115" t="s">
        <v>182</v>
      </c>
      <c r="G112" s="160" t="s">
        <v>63</v>
      </c>
      <c r="H112" s="95"/>
      <c r="I112" s="96"/>
      <c r="J112" s="130">
        <f t="shared" si="79"/>
        <v>17867</v>
      </c>
      <c r="K112" s="130"/>
      <c r="L112" s="85">
        <v>6835</v>
      </c>
      <c r="M112" s="85">
        <v>1714</v>
      </c>
      <c r="N112" s="85">
        <v>3569</v>
      </c>
      <c r="O112" s="85">
        <v>3164</v>
      </c>
      <c r="P112" s="85">
        <v>1409</v>
      </c>
      <c r="Q112" s="85">
        <v>251</v>
      </c>
      <c r="R112" s="85">
        <v>925</v>
      </c>
    </row>
    <row r="113" spans="1:20" ht="15.75" customHeight="1">
      <c r="A113" s="120"/>
      <c r="B113" s="104">
        <v>3</v>
      </c>
      <c r="C113" s="104"/>
      <c r="D113" s="104"/>
      <c r="E113" s="122">
        <v>30</v>
      </c>
      <c r="F113" s="158" t="s">
        <v>183</v>
      </c>
      <c r="G113" s="147" t="s">
        <v>184</v>
      </c>
      <c r="H113" s="103" t="s">
        <v>58</v>
      </c>
      <c r="I113" s="104" t="s">
        <v>76</v>
      </c>
      <c r="J113" s="203">
        <v>54.716981132075475</v>
      </c>
      <c r="K113" s="159"/>
      <c r="L113" s="202">
        <f t="shared" ref="L113:O113" si="80">L114*100/L115</f>
        <v>75</v>
      </c>
      <c r="M113" s="202">
        <f t="shared" si="80"/>
        <v>85.714285714285708</v>
      </c>
      <c r="N113" s="203">
        <f t="shared" si="80"/>
        <v>42.10526315789474</v>
      </c>
      <c r="O113" s="203">
        <f t="shared" si="80"/>
        <v>33.333333333333336</v>
      </c>
      <c r="P113" s="203">
        <v>45.454545454545453</v>
      </c>
      <c r="Q113" s="203">
        <f t="shared" ref="Q113:R113" si="81">Q114*100/Q115</f>
        <v>0</v>
      </c>
      <c r="R113" s="203">
        <f t="shared" si="81"/>
        <v>0</v>
      </c>
    </row>
    <row r="114" spans="1:20" ht="15.75" customHeight="1">
      <c r="A114" s="120"/>
      <c r="B114" s="69"/>
      <c r="C114" s="69"/>
      <c r="D114" s="69"/>
      <c r="E114" s="65"/>
      <c r="F114" s="110" t="s">
        <v>185</v>
      </c>
      <c r="G114" s="67" t="s">
        <v>63</v>
      </c>
      <c r="H114" s="68"/>
      <c r="I114" s="69"/>
      <c r="J114" s="111">
        <v>29</v>
      </c>
      <c r="K114" s="111"/>
      <c r="L114" s="111">
        <v>3</v>
      </c>
      <c r="M114" s="111">
        <v>12</v>
      </c>
      <c r="N114" s="111">
        <v>8</v>
      </c>
      <c r="O114" s="111">
        <v>1</v>
      </c>
      <c r="P114" s="111">
        <v>5</v>
      </c>
      <c r="Q114" s="111">
        <v>0</v>
      </c>
      <c r="R114" s="111">
        <v>0</v>
      </c>
    </row>
    <row r="115" spans="1:20" ht="15.75" customHeight="1">
      <c r="A115" s="120"/>
      <c r="B115" s="117"/>
      <c r="C115" s="117"/>
      <c r="D115" s="117"/>
      <c r="E115" s="92"/>
      <c r="F115" s="162" t="s">
        <v>186</v>
      </c>
      <c r="G115" s="163" t="s">
        <v>63</v>
      </c>
      <c r="H115" s="116"/>
      <c r="I115" s="117"/>
      <c r="J115" s="130">
        <v>53</v>
      </c>
      <c r="K115" s="211"/>
      <c r="L115" s="211">
        <v>4</v>
      </c>
      <c r="M115" s="211">
        <v>14</v>
      </c>
      <c r="N115" s="211">
        <v>19</v>
      </c>
      <c r="O115" s="211">
        <v>3</v>
      </c>
      <c r="P115" s="211">
        <v>11</v>
      </c>
      <c r="Q115" s="211">
        <v>1</v>
      </c>
      <c r="R115" s="211">
        <v>1</v>
      </c>
    </row>
    <row r="116" spans="1:20" ht="15.75" customHeight="1">
      <c r="A116" s="120"/>
      <c r="B116" s="102"/>
      <c r="C116" s="102"/>
      <c r="D116" s="102">
        <v>20</v>
      </c>
      <c r="E116" s="102">
        <v>29</v>
      </c>
      <c r="F116" s="143" t="s">
        <v>187</v>
      </c>
      <c r="G116" s="56" t="s">
        <v>188</v>
      </c>
      <c r="H116" s="59" t="s">
        <v>3</v>
      </c>
      <c r="I116" s="58" t="s">
        <v>76</v>
      </c>
      <c r="J116" s="212">
        <v>103.99</v>
      </c>
      <c r="K116" s="61"/>
      <c r="L116" s="61"/>
      <c r="M116" s="61"/>
      <c r="N116" s="61"/>
      <c r="O116" s="61"/>
      <c r="P116" s="61"/>
      <c r="Q116" s="61"/>
      <c r="R116" s="60"/>
    </row>
    <row r="117" spans="1:20" ht="15.75" customHeight="1">
      <c r="A117" s="120"/>
      <c r="B117" s="65"/>
      <c r="C117" s="65"/>
      <c r="D117" s="65"/>
      <c r="E117" s="65"/>
      <c r="F117" s="66" t="s">
        <v>189</v>
      </c>
      <c r="G117" s="67" t="s">
        <v>63</v>
      </c>
      <c r="H117" s="68"/>
      <c r="I117" s="69"/>
      <c r="J117" s="111">
        <f t="shared" ref="J117:J118" si="82">SUM(L117:R117)</f>
        <v>0</v>
      </c>
      <c r="K117" s="111"/>
      <c r="L117" s="111"/>
      <c r="M117" s="111"/>
      <c r="N117" s="111"/>
      <c r="O117" s="111"/>
      <c r="P117" s="111"/>
      <c r="Q117" s="111"/>
      <c r="R117" s="85"/>
    </row>
    <row r="118" spans="1:20" ht="15.75" customHeight="1">
      <c r="A118" s="120"/>
      <c r="B118" s="114"/>
      <c r="C118" s="114"/>
      <c r="D118" s="114"/>
      <c r="E118" s="114"/>
      <c r="F118" s="93" t="s">
        <v>190</v>
      </c>
      <c r="G118" s="160" t="s">
        <v>63</v>
      </c>
      <c r="H118" s="95"/>
      <c r="I118" s="96"/>
      <c r="J118" s="130">
        <f t="shared" si="82"/>
        <v>0</v>
      </c>
      <c r="K118" s="130"/>
      <c r="L118" s="130"/>
      <c r="M118" s="130"/>
      <c r="N118" s="130"/>
      <c r="O118" s="130"/>
      <c r="P118" s="130"/>
      <c r="Q118" s="130"/>
      <c r="R118" s="118"/>
    </row>
    <row r="119" spans="1:20" ht="37.5">
      <c r="A119" s="120"/>
      <c r="B119" s="102">
        <v>5</v>
      </c>
      <c r="C119" s="102"/>
      <c r="D119" s="102"/>
      <c r="E119" s="102">
        <v>31</v>
      </c>
      <c r="F119" s="143" t="s">
        <v>191</v>
      </c>
      <c r="G119" s="56" t="s">
        <v>192</v>
      </c>
      <c r="H119" s="59" t="s">
        <v>58</v>
      </c>
      <c r="I119" s="58" t="s">
        <v>160</v>
      </c>
      <c r="J119" s="202">
        <f t="shared" ref="J119" si="83">J120*100/J121</f>
        <v>96.042617960426185</v>
      </c>
      <c r="K119" s="159"/>
      <c r="L119" s="202">
        <f t="shared" ref="L119:O119" si="84">L120*100/L121</f>
        <v>97.514340344168261</v>
      </c>
      <c r="M119" s="202">
        <f t="shared" si="84"/>
        <v>98.192771084337352</v>
      </c>
      <c r="N119" s="202">
        <f t="shared" si="84"/>
        <v>95.988538681948427</v>
      </c>
      <c r="O119" s="203">
        <f t="shared" si="84"/>
        <v>89.215686274509807</v>
      </c>
      <c r="P119" s="202">
        <v>97.368421052631575</v>
      </c>
      <c r="Q119" s="203">
        <f t="shared" ref="Q119:R119" si="85">Q120*100/Q121</f>
        <v>88.235294117647058</v>
      </c>
      <c r="R119" s="203">
        <f t="shared" si="85"/>
        <v>86.04651162790698</v>
      </c>
    </row>
    <row r="120" spans="1:20" ht="15.75" customHeight="1">
      <c r="A120" s="120"/>
      <c r="B120" s="65"/>
      <c r="C120" s="65"/>
      <c r="D120" s="65"/>
      <c r="E120" s="65"/>
      <c r="F120" s="66" t="s">
        <v>193</v>
      </c>
      <c r="G120" s="67" t="s">
        <v>63</v>
      </c>
      <c r="H120" s="68"/>
      <c r="I120" s="69"/>
      <c r="J120" s="111">
        <f t="shared" ref="J120:J121" si="86">SUM(L120:R120)</f>
        <v>1262</v>
      </c>
      <c r="K120" s="111"/>
      <c r="L120" s="85">
        <v>510</v>
      </c>
      <c r="M120" s="85">
        <v>163</v>
      </c>
      <c r="N120" s="85">
        <v>335</v>
      </c>
      <c r="O120" s="85">
        <v>91</v>
      </c>
      <c r="P120" s="85">
        <v>111</v>
      </c>
      <c r="Q120" s="85">
        <v>15</v>
      </c>
      <c r="R120" s="85">
        <v>37</v>
      </c>
    </row>
    <row r="121" spans="1:20" ht="15.75" customHeight="1">
      <c r="A121" s="213"/>
      <c r="B121" s="214"/>
      <c r="C121" s="214"/>
      <c r="D121" s="214"/>
      <c r="E121" s="214"/>
      <c r="F121" s="215" t="s">
        <v>194</v>
      </c>
      <c r="G121" s="216" t="s">
        <v>63</v>
      </c>
      <c r="H121" s="217"/>
      <c r="I121" s="218"/>
      <c r="J121" s="219">
        <f t="shared" si="86"/>
        <v>1314</v>
      </c>
      <c r="K121" s="219"/>
      <c r="L121" s="220">
        <v>523</v>
      </c>
      <c r="M121" s="220">
        <v>166</v>
      </c>
      <c r="N121" s="220">
        <v>349</v>
      </c>
      <c r="O121" s="220">
        <v>102</v>
      </c>
      <c r="P121" s="220">
        <v>114</v>
      </c>
      <c r="Q121" s="220">
        <v>17</v>
      </c>
      <c r="R121" s="220">
        <v>43</v>
      </c>
    </row>
    <row r="122" spans="1:20" ht="24.75" customHeight="1">
      <c r="A122" s="120"/>
      <c r="B122" s="221"/>
      <c r="C122" s="221"/>
      <c r="D122" s="222">
        <v>21</v>
      </c>
      <c r="E122" s="222">
        <v>32</v>
      </c>
      <c r="F122" s="223" t="s">
        <v>195</v>
      </c>
      <c r="G122" s="224" t="s">
        <v>196</v>
      </c>
      <c r="H122" s="225"/>
      <c r="I122" s="224"/>
      <c r="J122" s="226"/>
      <c r="K122" s="124"/>
      <c r="L122" s="124"/>
      <c r="M122" s="124"/>
      <c r="N122" s="124"/>
      <c r="O122" s="124"/>
      <c r="P122" s="124"/>
      <c r="Q122" s="124"/>
      <c r="R122" s="226"/>
    </row>
    <row r="123" spans="1:20" ht="24" customHeight="1">
      <c r="A123" s="120"/>
      <c r="B123" s="76"/>
      <c r="C123" s="76"/>
      <c r="D123" s="76"/>
      <c r="E123" s="76"/>
      <c r="F123" s="227" t="s">
        <v>197</v>
      </c>
      <c r="G123" s="228" t="s">
        <v>196</v>
      </c>
      <c r="H123" s="78" t="s">
        <v>58</v>
      </c>
      <c r="I123" s="79" t="s">
        <v>160</v>
      </c>
      <c r="J123" s="229" t="s">
        <v>121</v>
      </c>
      <c r="K123" s="124"/>
      <c r="L123" s="229" t="s">
        <v>121</v>
      </c>
      <c r="M123" s="229" t="s">
        <v>121</v>
      </c>
      <c r="N123" s="229" t="s">
        <v>121</v>
      </c>
      <c r="O123" s="229" t="s">
        <v>121</v>
      </c>
      <c r="P123" s="229" t="s">
        <v>121</v>
      </c>
      <c r="Q123" s="229" t="s">
        <v>121</v>
      </c>
      <c r="R123" s="229" t="s">
        <v>121</v>
      </c>
      <c r="T123" s="230"/>
    </row>
    <row r="124" spans="1:20" ht="15.75" customHeight="1">
      <c r="A124" s="120"/>
      <c r="B124" s="76"/>
      <c r="C124" s="76"/>
      <c r="D124" s="76"/>
      <c r="E124" s="76"/>
      <c r="F124" s="227" t="s">
        <v>198</v>
      </c>
      <c r="G124" s="228" t="s">
        <v>63</v>
      </c>
      <c r="H124" s="78"/>
      <c r="I124" s="79"/>
      <c r="J124" s="81">
        <f t="shared" ref="J124:J125" si="87">SUM(L124:R124)</f>
        <v>0</v>
      </c>
      <c r="K124" s="81"/>
      <c r="L124" s="80"/>
      <c r="M124" s="80"/>
      <c r="N124" s="80"/>
      <c r="O124" s="80"/>
      <c r="P124" s="80"/>
      <c r="Q124" s="80"/>
      <c r="R124" s="80"/>
    </row>
    <row r="125" spans="1:20" ht="15.75" customHeight="1">
      <c r="A125" s="120"/>
      <c r="B125" s="231"/>
      <c r="C125" s="231"/>
      <c r="D125" s="231"/>
      <c r="E125" s="231"/>
      <c r="F125" s="232" t="s">
        <v>199</v>
      </c>
      <c r="G125" s="233" t="s">
        <v>63</v>
      </c>
      <c r="H125" s="234"/>
      <c r="I125" s="235"/>
      <c r="J125" s="236">
        <f t="shared" si="87"/>
        <v>0</v>
      </c>
      <c r="K125" s="236"/>
      <c r="L125" s="237"/>
      <c r="M125" s="237"/>
      <c r="N125" s="237"/>
      <c r="O125" s="237"/>
      <c r="P125" s="237"/>
      <c r="Q125" s="237"/>
      <c r="R125" s="237"/>
    </row>
    <row r="126" spans="1:20" ht="37.5">
      <c r="A126" s="120"/>
      <c r="B126" s="122"/>
      <c r="C126" s="122"/>
      <c r="D126" s="122">
        <v>22</v>
      </c>
      <c r="E126" s="122">
        <v>33</v>
      </c>
      <c r="F126" s="146" t="s">
        <v>200</v>
      </c>
      <c r="G126" s="147" t="s">
        <v>201</v>
      </c>
      <c r="H126" s="103" t="s">
        <v>58</v>
      </c>
      <c r="I126" s="104" t="s">
        <v>160</v>
      </c>
      <c r="J126" s="202">
        <f t="shared" ref="J126" si="88">J127*100/J128</f>
        <v>100</v>
      </c>
      <c r="K126" s="159"/>
      <c r="L126" s="202">
        <f t="shared" ref="L126:O126" si="89">L127*100/L128</f>
        <v>100</v>
      </c>
      <c r="M126" s="202">
        <f t="shared" si="89"/>
        <v>100</v>
      </c>
      <c r="N126" s="202">
        <f t="shared" si="89"/>
        <v>100</v>
      </c>
      <c r="O126" s="202">
        <f t="shared" si="89"/>
        <v>100</v>
      </c>
      <c r="P126" s="202">
        <v>100</v>
      </c>
      <c r="Q126" s="202">
        <f t="shared" ref="Q126:R126" si="90">Q127*100/Q128</f>
        <v>100</v>
      </c>
      <c r="R126" s="202">
        <f t="shared" si="90"/>
        <v>100</v>
      </c>
    </row>
    <row r="127" spans="1:20" ht="15.75" customHeight="1">
      <c r="A127" s="120"/>
      <c r="B127" s="65"/>
      <c r="C127" s="65"/>
      <c r="D127" s="65"/>
      <c r="E127" s="65"/>
      <c r="F127" s="66" t="s">
        <v>202</v>
      </c>
      <c r="G127" s="67" t="s">
        <v>203</v>
      </c>
      <c r="H127" s="68"/>
      <c r="I127" s="69"/>
      <c r="J127" s="111">
        <f t="shared" ref="J127:J128" si="91">SUM(L127:R127)</f>
        <v>38</v>
      </c>
      <c r="K127" s="111"/>
      <c r="L127" s="85">
        <v>14</v>
      </c>
      <c r="M127" s="85">
        <v>3</v>
      </c>
      <c r="N127" s="85">
        <v>8</v>
      </c>
      <c r="O127" s="85">
        <v>5</v>
      </c>
      <c r="P127" s="85">
        <v>4</v>
      </c>
      <c r="Q127" s="85">
        <v>2</v>
      </c>
      <c r="R127" s="85">
        <v>2</v>
      </c>
    </row>
    <row r="128" spans="1:20" ht="15.75" customHeight="1">
      <c r="A128" s="120"/>
      <c r="B128" s="92"/>
      <c r="C128" s="92"/>
      <c r="D128" s="92"/>
      <c r="E128" s="92"/>
      <c r="F128" s="149" t="s">
        <v>204</v>
      </c>
      <c r="G128" s="160" t="s">
        <v>203</v>
      </c>
      <c r="H128" s="95"/>
      <c r="I128" s="96"/>
      <c r="J128" s="130">
        <f t="shared" si="91"/>
        <v>38</v>
      </c>
      <c r="K128" s="130"/>
      <c r="L128" s="118">
        <v>14</v>
      </c>
      <c r="M128" s="118">
        <v>3</v>
      </c>
      <c r="N128" s="118">
        <v>8</v>
      </c>
      <c r="O128" s="118">
        <v>5</v>
      </c>
      <c r="P128" s="118">
        <v>4</v>
      </c>
      <c r="Q128" s="118">
        <v>2</v>
      </c>
      <c r="R128" s="118">
        <v>2</v>
      </c>
    </row>
    <row r="129" spans="1:18" ht="15.75" customHeight="1">
      <c r="A129" s="120"/>
      <c r="B129" s="102">
        <v>6</v>
      </c>
      <c r="C129" s="102"/>
      <c r="D129" s="102"/>
      <c r="E129" s="102">
        <v>34</v>
      </c>
      <c r="F129" s="143" t="s">
        <v>205</v>
      </c>
      <c r="G129" s="147" t="s">
        <v>206</v>
      </c>
      <c r="H129" s="103" t="s">
        <v>58</v>
      </c>
      <c r="I129" s="104" t="s">
        <v>160</v>
      </c>
      <c r="J129" s="202">
        <f t="shared" ref="J129" si="92">J130*100/J131</f>
        <v>54.704595185995622</v>
      </c>
      <c r="K129" s="159"/>
      <c r="L129" s="202">
        <f t="shared" ref="L129:O129" si="93">L130*100/L131</f>
        <v>56.530612244897959</v>
      </c>
      <c r="M129" s="202">
        <f t="shared" si="93"/>
        <v>51.92307692307692</v>
      </c>
      <c r="N129" s="202">
        <f t="shared" si="93"/>
        <v>52.4822695035461</v>
      </c>
      <c r="O129" s="202">
        <f t="shared" si="93"/>
        <v>51.724137931034484</v>
      </c>
      <c r="P129" s="202">
        <v>53.521126760563384</v>
      </c>
      <c r="Q129" s="202">
        <f t="shared" ref="Q129:R129" si="94">Q130*100/Q131</f>
        <v>53.333333333333336</v>
      </c>
      <c r="R129" s="202">
        <f t="shared" si="94"/>
        <v>55.172413793103445</v>
      </c>
    </row>
    <row r="130" spans="1:18" ht="15.75" customHeight="1">
      <c r="A130" s="120"/>
      <c r="B130" s="65"/>
      <c r="C130" s="65"/>
      <c r="D130" s="65"/>
      <c r="E130" s="65"/>
      <c r="F130" s="66" t="s">
        <v>207</v>
      </c>
      <c r="G130" s="67" t="s">
        <v>63</v>
      </c>
      <c r="H130" s="68"/>
      <c r="I130" s="69"/>
      <c r="J130" s="111">
        <f t="shared" ref="J130:J131" si="95">SUM(L130:R130)</f>
        <v>500</v>
      </c>
      <c r="K130" s="111"/>
      <c r="L130" s="85">
        <v>277</v>
      </c>
      <c r="M130" s="85">
        <v>27</v>
      </c>
      <c r="N130" s="85">
        <v>74</v>
      </c>
      <c r="O130" s="85">
        <v>60</v>
      </c>
      <c r="P130" s="85">
        <v>38</v>
      </c>
      <c r="Q130" s="85">
        <v>8</v>
      </c>
      <c r="R130" s="85">
        <v>16</v>
      </c>
    </row>
    <row r="131" spans="1:18" ht="15.75" customHeight="1">
      <c r="A131" s="120"/>
      <c r="B131" s="114"/>
      <c r="C131" s="114"/>
      <c r="D131" s="114"/>
      <c r="E131" s="114"/>
      <c r="F131" s="93" t="s">
        <v>208</v>
      </c>
      <c r="G131" s="160" t="s">
        <v>63</v>
      </c>
      <c r="H131" s="95"/>
      <c r="I131" s="96"/>
      <c r="J131" s="130">
        <f t="shared" si="95"/>
        <v>914</v>
      </c>
      <c r="K131" s="130"/>
      <c r="L131" s="118">
        <v>490</v>
      </c>
      <c r="M131" s="118">
        <v>52</v>
      </c>
      <c r="N131" s="118">
        <v>141</v>
      </c>
      <c r="O131" s="118">
        <v>116</v>
      </c>
      <c r="P131" s="118">
        <v>71</v>
      </c>
      <c r="Q131" s="118">
        <v>15</v>
      </c>
      <c r="R131" s="118">
        <v>29</v>
      </c>
    </row>
    <row r="132" spans="1:18" ht="37.5">
      <c r="A132" s="120"/>
      <c r="B132" s="122">
        <v>7</v>
      </c>
      <c r="C132" s="122"/>
      <c r="D132" s="122"/>
      <c r="E132" s="122"/>
      <c r="F132" s="146" t="s">
        <v>209</v>
      </c>
      <c r="G132" s="147" t="s">
        <v>210</v>
      </c>
      <c r="H132" s="103" t="s">
        <v>58</v>
      </c>
      <c r="I132" s="104" t="s">
        <v>160</v>
      </c>
      <c r="J132" s="202">
        <f t="shared" ref="J132" si="96">J133*100/J134</f>
        <v>97.297297297297291</v>
      </c>
      <c r="K132" s="159"/>
      <c r="L132" s="202">
        <f t="shared" ref="L132:O132" si="97">L133*100/L134</f>
        <v>85.714285714285708</v>
      </c>
      <c r="M132" s="202">
        <f t="shared" si="97"/>
        <v>100</v>
      </c>
      <c r="N132" s="202">
        <f t="shared" si="97"/>
        <v>100</v>
      </c>
      <c r="O132" s="202">
        <f t="shared" si="97"/>
        <v>100</v>
      </c>
      <c r="P132" s="202">
        <v>100</v>
      </c>
      <c r="Q132" s="202">
        <f t="shared" ref="Q132:R132" si="98">Q133*100/Q134</f>
        <v>100</v>
      </c>
      <c r="R132" s="202">
        <f t="shared" si="98"/>
        <v>100</v>
      </c>
    </row>
    <row r="133" spans="1:18" ht="15.75" customHeight="1">
      <c r="A133" s="120"/>
      <c r="B133" s="65"/>
      <c r="C133" s="65"/>
      <c r="D133" s="65"/>
      <c r="E133" s="65"/>
      <c r="F133" s="66" t="s">
        <v>211</v>
      </c>
      <c r="G133" s="67" t="s">
        <v>63</v>
      </c>
      <c r="H133" s="68"/>
      <c r="I133" s="69"/>
      <c r="J133" s="111">
        <f t="shared" ref="J133:J134" si="99">SUM(L133:R133)</f>
        <v>36</v>
      </c>
      <c r="K133" s="111"/>
      <c r="L133" s="85">
        <v>6</v>
      </c>
      <c r="M133" s="85">
        <v>3</v>
      </c>
      <c r="N133" s="85">
        <v>9</v>
      </c>
      <c r="O133" s="85">
        <v>9</v>
      </c>
      <c r="P133" s="85">
        <v>3</v>
      </c>
      <c r="Q133" s="85">
        <v>3</v>
      </c>
      <c r="R133" s="85">
        <v>3</v>
      </c>
    </row>
    <row r="134" spans="1:18" ht="15.75" customHeight="1">
      <c r="A134" s="120"/>
      <c r="B134" s="114"/>
      <c r="C134" s="114"/>
      <c r="D134" s="114"/>
      <c r="E134" s="114"/>
      <c r="F134" s="93" t="s">
        <v>212</v>
      </c>
      <c r="G134" s="160" t="s">
        <v>63</v>
      </c>
      <c r="H134" s="95"/>
      <c r="I134" s="96"/>
      <c r="J134" s="130">
        <f t="shared" si="99"/>
        <v>37</v>
      </c>
      <c r="K134" s="130"/>
      <c r="L134" s="118">
        <v>7</v>
      </c>
      <c r="M134" s="118">
        <v>3</v>
      </c>
      <c r="N134" s="118">
        <v>9</v>
      </c>
      <c r="O134" s="118">
        <v>9</v>
      </c>
      <c r="P134" s="118">
        <v>3</v>
      </c>
      <c r="Q134" s="118">
        <v>3</v>
      </c>
      <c r="R134" s="118">
        <v>3</v>
      </c>
    </row>
    <row r="135" spans="1:18" ht="37.5">
      <c r="A135" s="120"/>
      <c r="B135" s="182">
        <v>7.1</v>
      </c>
      <c r="C135" s="182"/>
      <c r="D135" s="182"/>
      <c r="E135" s="182">
        <v>35</v>
      </c>
      <c r="F135" s="183" t="s">
        <v>213</v>
      </c>
      <c r="G135" s="147" t="s">
        <v>210</v>
      </c>
      <c r="H135" s="103" t="s">
        <v>58</v>
      </c>
      <c r="I135" s="104" t="s">
        <v>160</v>
      </c>
      <c r="J135" s="202">
        <f t="shared" ref="J135" si="100">J136*100/J137</f>
        <v>97.297297297297291</v>
      </c>
      <c r="K135" s="159"/>
      <c r="L135" s="202">
        <f t="shared" ref="L135:O135" si="101">L136*100/L137</f>
        <v>85.714285714285708</v>
      </c>
      <c r="M135" s="202">
        <f t="shared" si="101"/>
        <v>100</v>
      </c>
      <c r="N135" s="202">
        <f t="shared" si="101"/>
        <v>100</v>
      </c>
      <c r="O135" s="202">
        <f t="shared" si="101"/>
        <v>100</v>
      </c>
      <c r="P135" s="202">
        <v>100</v>
      </c>
      <c r="Q135" s="202">
        <f t="shared" ref="Q135:R135" si="102">Q136*100/Q137</f>
        <v>100</v>
      </c>
      <c r="R135" s="202">
        <f t="shared" si="102"/>
        <v>100</v>
      </c>
    </row>
    <row r="136" spans="1:18" ht="15.75" customHeight="1">
      <c r="A136" s="120"/>
      <c r="B136" s="66"/>
      <c r="C136" s="66"/>
      <c r="D136" s="66"/>
      <c r="E136" s="66"/>
      <c r="F136" s="66" t="s">
        <v>214</v>
      </c>
      <c r="G136" s="67" t="s">
        <v>63</v>
      </c>
      <c r="H136" s="66"/>
      <c r="I136" s="66"/>
      <c r="J136" s="111">
        <f t="shared" ref="J136:J137" si="103">SUM(L136:R136)</f>
        <v>36</v>
      </c>
      <c r="K136" s="187"/>
      <c r="L136" s="85">
        <v>6</v>
      </c>
      <c r="M136" s="85">
        <v>3</v>
      </c>
      <c r="N136" s="85">
        <v>9</v>
      </c>
      <c r="O136" s="85">
        <v>9</v>
      </c>
      <c r="P136" s="85">
        <v>3</v>
      </c>
      <c r="Q136" s="85">
        <v>3</v>
      </c>
      <c r="R136" s="85">
        <v>3</v>
      </c>
    </row>
    <row r="137" spans="1:18" ht="49.5" customHeight="1">
      <c r="A137" s="120"/>
      <c r="B137" s="66"/>
      <c r="C137" s="66"/>
      <c r="D137" s="66"/>
      <c r="E137" s="66"/>
      <c r="F137" s="66" t="s">
        <v>215</v>
      </c>
      <c r="G137" s="160" t="s">
        <v>63</v>
      </c>
      <c r="H137" s="66"/>
      <c r="I137" s="66"/>
      <c r="J137" s="130">
        <f t="shared" si="103"/>
        <v>37</v>
      </c>
      <c r="K137" s="178"/>
      <c r="L137" s="118">
        <v>7</v>
      </c>
      <c r="M137" s="118">
        <v>3</v>
      </c>
      <c r="N137" s="118">
        <v>9</v>
      </c>
      <c r="O137" s="118">
        <v>9</v>
      </c>
      <c r="P137" s="118">
        <v>3</v>
      </c>
      <c r="Q137" s="118">
        <v>3</v>
      </c>
      <c r="R137" s="118">
        <v>3</v>
      </c>
    </row>
    <row r="138" spans="1:18" ht="37.5">
      <c r="A138" s="120"/>
      <c r="B138" s="182">
        <v>7.2</v>
      </c>
      <c r="C138" s="182"/>
      <c r="D138" s="182"/>
      <c r="E138" s="182">
        <v>36</v>
      </c>
      <c r="F138" s="183" t="s">
        <v>216</v>
      </c>
      <c r="G138" s="147" t="s">
        <v>210</v>
      </c>
      <c r="H138" s="103" t="s">
        <v>58</v>
      </c>
      <c r="I138" s="104" t="s">
        <v>160</v>
      </c>
      <c r="J138" s="202">
        <f t="shared" ref="J138" si="104">J139*100/J140</f>
        <v>97.297297297297291</v>
      </c>
      <c r="K138" s="159"/>
      <c r="L138" s="202">
        <f t="shared" ref="L138:O138" si="105">L139*100/L140</f>
        <v>85.714285714285708</v>
      </c>
      <c r="M138" s="202">
        <f t="shared" si="105"/>
        <v>100</v>
      </c>
      <c r="N138" s="202">
        <f t="shared" si="105"/>
        <v>100</v>
      </c>
      <c r="O138" s="202">
        <f t="shared" si="105"/>
        <v>100</v>
      </c>
      <c r="P138" s="202">
        <v>100</v>
      </c>
      <c r="Q138" s="202">
        <f t="shared" ref="Q138:R138" si="106">Q139*100/Q140</f>
        <v>100</v>
      </c>
      <c r="R138" s="202">
        <f t="shared" si="106"/>
        <v>100</v>
      </c>
    </row>
    <row r="139" spans="1:18" ht="15.75" customHeight="1">
      <c r="A139" s="120"/>
      <c r="B139" s="66"/>
      <c r="C139" s="66"/>
      <c r="D139" s="66"/>
      <c r="E139" s="66"/>
      <c r="F139" s="66" t="s">
        <v>217</v>
      </c>
      <c r="G139" s="67" t="s">
        <v>63</v>
      </c>
      <c r="H139" s="66"/>
      <c r="I139" s="66"/>
      <c r="J139" s="111">
        <f t="shared" ref="J139:J140" si="107">SUM(L139:R139)</f>
        <v>36</v>
      </c>
      <c r="K139" s="187"/>
      <c r="L139" s="85">
        <v>6</v>
      </c>
      <c r="M139" s="85">
        <v>3</v>
      </c>
      <c r="N139" s="85">
        <v>9</v>
      </c>
      <c r="O139" s="85">
        <v>9</v>
      </c>
      <c r="P139" s="85">
        <v>3</v>
      </c>
      <c r="Q139" s="85">
        <v>3</v>
      </c>
      <c r="R139" s="85">
        <v>3</v>
      </c>
    </row>
    <row r="140" spans="1:18" ht="15.75" customHeight="1">
      <c r="A140" s="120"/>
      <c r="B140" s="66"/>
      <c r="C140" s="66"/>
      <c r="D140" s="66"/>
      <c r="E140" s="66"/>
      <c r="F140" s="66" t="s">
        <v>218</v>
      </c>
      <c r="G140" s="160" t="s">
        <v>63</v>
      </c>
      <c r="H140" s="66"/>
      <c r="I140" s="66"/>
      <c r="J140" s="130">
        <f t="shared" si="107"/>
        <v>37</v>
      </c>
      <c r="K140" s="178">
        <v>37</v>
      </c>
      <c r="L140" s="118">
        <v>7</v>
      </c>
      <c r="M140" s="118">
        <v>3</v>
      </c>
      <c r="N140" s="118">
        <v>9</v>
      </c>
      <c r="O140" s="118">
        <v>9</v>
      </c>
      <c r="P140" s="118">
        <v>3</v>
      </c>
      <c r="Q140" s="118">
        <v>3</v>
      </c>
      <c r="R140" s="118">
        <v>3</v>
      </c>
    </row>
    <row r="141" spans="1:18" ht="15.75" customHeight="1">
      <c r="A141" s="120"/>
      <c r="B141" s="121"/>
      <c r="C141" s="121"/>
      <c r="D141" s="121"/>
      <c r="E141" s="104"/>
      <c r="F141" s="238" t="s">
        <v>219</v>
      </c>
      <c r="G141" s="104"/>
      <c r="H141" s="103"/>
      <c r="I141" s="104"/>
      <c r="J141" s="159"/>
      <c r="K141" s="159"/>
      <c r="L141" s="159"/>
      <c r="M141" s="159"/>
      <c r="N141" s="159"/>
      <c r="O141" s="159"/>
      <c r="P141" s="159"/>
      <c r="Q141" s="159"/>
      <c r="R141" s="174"/>
    </row>
    <row r="142" spans="1:18" ht="56.25">
      <c r="A142" s="120"/>
      <c r="B142" s="69"/>
      <c r="C142" s="69"/>
      <c r="D142" s="65">
        <v>23</v>
      </c>
      <c r="E142" s="65">
        <v>37</v>
      </c>
      <c r="F142" s="66" t="s">
        <v>220</v>
      </c>
      <c r="G142" s="67" t="s">
        <v>221</v>
      </c>
      <c r="H142" s="68" t="s">
        <v>58</v>
      </c>
      <c r="I142" s="69" t="s">
        <v>222</v>
      </c>
      <c r="J142" s="202">
        <f t="shared" ref="J142" si="108">J143*100/J144</f>
        <v>45.454545454545453</v>
      </c>
      <c r="K142" s="159"/>
      <c r="L142" s="203">
        <f t="shared" ref="L142:O142" si="109">L143*100/L144</f>
        <v>0</v>
      </c>
      <c r="M142" s="202">
        <f t="shared" si="109"/>
        <v>50</v>
      </c>
      <c r="N142" s="202">
        <f t="shared" si="109"/>
        <v>86.666666666666671</v>
      </c>
      <c r="O142" s="202">
        <f t="shared" si="109"/>
        <v>46.153846153846153</v>
      </c>
      <c r="P142" s="202">
        <v>100</v>
      </c>
      <c r="Q142" s="202">
        <f t="shared" ref="Q142:R142" si="110">Q143*100/Q144</f>
        <v>50</v>
      </c>
      <c r="R142" s="203">
        <f t="shared" si="110"/>
        <v>20</v>
      </c>
    </row>
    <row r="143" spans="1:18" ht="15.75" customHeight="1">
      <c r="A143" s="120"/>
      <c r="B143" s="69"/>
      <c r="C143" s="69"/>
      <c r="D143" s="69"/>
      <c r="E143" s="65"/>
      <c r="F143" s="66" t="s">
        <v>223</v>
      </c>
      <c r="G143" s="67" t="s">
        <v>203</v>
      </c>
      <c r="H143" s="68"/>
      <c r="I143" s="69"/>
      <c r="J143" s="111">
        <f>SUM(L143:R143)</f>
        <v>30</v>
      </c>
      <c r="K143" s="111"/>
      <c r="L143" s="111">
        <v>0</v>
      </c>
      <c r="M143" s="111">
        <v>2</v>
      </c>
      <c r="N143" s="111">
        <v>13</v>
      </c>
      <c r="O143" s="111">
        <v>6</v>
      </c>
      <c r="P143" s="111">
        <v>7</v>
      </c>
      <c r="Q143" s="111">
        <v>1</v>
      </c>
      <c r="R143" s="111">
        <v>1</v>
      </c>
    </row>
    <row r="144" spans="1:18" ht="15.75" customHeight="1">
      <c r="A144" s="120"/>
      <c r="B144" s="96"/>
      <c r="C144" s="96"/>
      <c r="D144" s="96"/>
      <c r="E144" s="114"/>
      <c r="F144" s="93" t="s">
        <v>224</v>
      </c>
      <c r="G144" s="160" t="s">
        <v>203</v>
      </c>
      <c r="H144" s="95"/>
      <c r="I144" s="96"/>
      <c r="J144" s="130">
        <v>66</v>
      </c>
      <c r="K144" s="130"/>
      <c r="L144" s="130">
        <v>20</v>
      </c>
      <c r="M144" s="130">
        <v>4</v>
      </c>
      <c r="N144" s="130">
        <v>15</v>
      </c>
      <c r="O144" s="130">
        <v>13</v>
      </c>
      <c r="P144" s="130">
        <v>7</v>
      </c>
      <c r="Q144" s="130">
        <v>2</v>
      </c>
      <c r="R144" s="130">
        <v>5</v>
      </c>
    </row>
    <row r="145" spans="1:18" ht="15.75" customHeight="1">
      <c r="A145" s="120"/>
      <c r="B145" s="104"/>
      <c r="C145" s="104"/>
      <c r="D145" s="122">
        <v>24</v>
      </c>
      <c r="E145" s="122">
        <v>38</v>
      </c>
      <c r="F145" s="158" t="s">
        <v>225</v>
      </c>
      <c r="G145" s="147" t="s">
        <v>226</v>
      </c>
      <c r="H145" s="103" t="s">
        <v>58</v>
      </c>
      <c r="I145" s="104" t="s">
        <v>222</v>
      </c>
      <c r="J145" s="161">
        <f t="shared" ref="J145" si="111">J146*100/J147</f>
        <v>28.255943306827078</v>
      </c>
      <c r="K145" s="159"/>
      <c r="L145" s="161">
        <f t="shared" ref="L145:O145" si="112">L146*100/L147</f>
        <v>23.628538276801855</v>
      </c>
      <c r="M145" s="161">
        <f t="shared" si="112"/>
        <v>29.905490549054907</v>
      </c>
      <c r="N145" s="161">
        <f t="shared" si="112"/>
        <v>30.371591707123446</v>
      </c>
      <c r="O145" s="161">
        <f t="shared" si="112"/>
        <v>31.440378900445765</v>
      </c>
      <c r="P145" s="161">
        <v>34.217710885544278</v>
      </c>
      <c r="Q145" s="161">
        <f t="shared" ref="Q145:R145" si="113">Q146*100/Q147</f>
        <v>44.071691176470587</v>
      </c>
      <c r="R145" s="161">
        <f t="shared" si="113"/>
        <v>36.002756719503793</v>
      </c>
    </row>
    <row r="146" spans="1:18" ht="15.75" customHeight="1">
      <c r="A146" s="120"/>
      <c r="B146" s="69"/>
      <c r="C146" s="69"/>
      <c r="D146" s="69"/>
      <c r="E146" s="65"/>
      <c r="F146" s="110" t="s">
        <v>227</v>
      </c>
      <c r="G146" s="67" t="s">
        <v>63</v>
      </c>
      <c r="H146" s="68"/>
      <c r="I146" s="69"/>
      <c r="J146" s="111">
        <v>48006</v>
      </c>
      <c r="K146" s="111"/>
      <c r="L146" s="111">
        <v>17513</v>
      </c>
      <c r="M146" s="111">
        <v>5316</v>
      </c>
      <c r="N146" s="111">
        <v>9947</v>
      </c>
      <c r="O146" s="111">
        <v>6771</v>
      </c>
      <c r="P146" s="111">
        <v>4888</v>
      </c>
      <c r="Q146" s="111">
        <v>959</v>
      </c>
      <c r="R146" s="111">
        <v>2612</v>
      </c>
    </row>
    <row r="147" spans="1:18" ht="15.75" customHeight="1">
      <c r="A147" s="120"/>
      <c r="B147" s="96"/>
      <c r="C147" s="96"/>
      <c r="D147" s="96"/>
      <c r="E147" s="114"/>
      <c r="F147" s="115" t="s">
        <v>228</v>
      </c>
      <c r="G147" s="160" t="s">
        <v>63</v>
      </c>
      <c r="H147" s="95"/>
      <c r="I147" s="96"/>
      <c r="J147" s="130">
        <v>169897</v>
      </c>
      <c r="K147" s="130"/>
      <c r="L147" s="130">
        <v>74118</v>
      </c>
      <c r="M147" s="130">
        <v>17776</v>
      </c>
      <c r="N147" s="130">
        <v>32751</v>
      </c>
      <c r="O147" s="130">
        <v>21536</v>
      </c>
      <c r="P147" s="130">
        <v>14285</v>
      </c>
      <c r="Q147" s="130">
        <v>2176</v>
      </c>
      <c r="R147" s="130">
        <v>7255</v>
      </c>
    </row>
    <row r="148" spans="1:18" ht="37.5">
      <c r="A148" s="120"/>
      <c r="B148" s="104"/>
      <c r="C148" s="104"/>
      <c r="D148" s="122">
        <v>25</v>
      </c>
      <c r="E148" s="122">
        <v>39</v>
      </c>
      <c r="F148" s="158" t="s">
        <v>229</v>
      </c>
      <c r="G148" s="147" t="s">
        <v>230</v>
      </c>
      <c r="H148" s="103" t="s">
        <v>58</v>
      </c>
      <c r="I148" s="104" t="s">
        <v>222</v>
      </c>
      <c r="J148" s="203">
        <f t="shared" ref="J148" si="114">J149*100/J150</f>
        <v>14.131736526946108</v>
      </c>
      <c r="K148" s="159"/>
      <c r="L148" s="203">
        <f t="shared" ref="L148:O148" si="115">L149*100/L150</f>
        <v>1.2618296529968454</v>
      </c>
      <c r="M148" s="203">
        <f t="shared" si="115"/>
        <v>12.087912087912088</v>
      </c>
      <c r="N148" s="203">
        <f t="shared" si="115"/>
        <v>17.721518987341771</v>
      </c>
      <c r="O148" s="203">
        <f t="shared" si="115"/>
        <v>18.803418803418804</v>
      </c>
      <c r="P148" s="202">
        <v>29.62962962962963</v>
      </c>
      <c r="Q148" s="202">
        <f t="shared" ref="Q148:R148" si="116">Q149*100/Q150</f>
        <v>57.142857142857146</v>
      </c>
      <c r="R148" s="202">
        <f t="shared" si="116"/>
        <v>45.945945945945944</v>
      </c>
    </row>
    <row r="149" spans="1:18" ht="15.75" customHeight="1">
      <c r="A149" s="120"/>
      <c r="B149" s="69"/>
      <c r="C149" s="69"/>
      <c r="D149" s="69"/>
      <c r="E149" s="65"/>
      <c r="F149" s="110" t="s">
        <v>231</v>
      </c>
      <c r="G149" s="67" t="s">
        <v>63</v>
      </c>
      <c r="H149" s="68"/>
      <c r="I149" s="69"/>
      <c r="J149" s="111">
        <v>118</v>
      </c>
      <c r="K149" s="111"/>
      <c r="L149" s="111">
        <v>4</v>
      </c>
      <c r="M149" s="111">
        <v>11</v>
      </c>
      <c r="N149" s="111">
        <v>28</v>
      </c>
      <c r="O149" s="111">
        <v>22</v>
      </c>
      <c r="P149" s="111">
        <v>32</v>
      </c>
      <c r="Q149" s="111">
        <v>4</v>
      </c>
      <c r="R149" s="111">
        <v>17</v>
      </c>
    </row>
    <row r="150" spans="1:18" ht="15.75" customHeight="1">
      <c r="A150" s="120"/>
      <c r="B150" s="117"/>
      <c r="C150" s="117"/>
      <c r="D150" s="117"/>
      <c r="E150" s="92"/>
      <c r="F150" s="162" t="s">
        <v>232</v>
      </c>
      <c r="G150" s="163" t="s">
        <v>63</v>
      </c>
      <c r="H150" s="95"/>
      <c r="I150" s="117"/>
      <c r="J150" s="130">
        <v>835</v>
      </c>
      <c r="K150" s="130"/>
      <c r="L150" s="130">
        <v>317</v>
      </c>
      <c r="M150" s="130">
        <v>91</v>
      </c>
      <c r="N150" s="130">
        <v>158</v>
      </c>
      <c r="O150" s="130">
        <v>117</v>
      </c>
      <c r="P150" s="130">
        <v>108</v>
      </c>
      <c r="Q150" s="130">
        <v>7</v>
      </c>
      <c r="R150" s="130">
        <v>37</v>
      </c>
    </row>
    <row r="151" spans="1:18" ht="37.5">
      <c r="A151" s="120"/>
      <c r="B151" s="58"/>
      <c r="C151" s="58"/>
      <c r="D151" s="102">
        <v>26</v>
      </c>
      <c r="E151" s="102">
        <v>40</v>
      </c>
      <c r="F151" s="150" t="s">
        <v>233</v>
      </c>
      <c r="G151" s="56" t="s">
        <v>234</v>
      </c>
      <c r="H151" s="103" t="s">
        <v>58</v>
      </c>
      <c r="I151" s="58" t="s">
        <v>222</v>
      </c>
      <c r="J151" s="202">
        <f t="shared" ref="J151" si="117">J152*100/J153</f>
        <v>57.899601409508406</v>
      </c>
      <c r="K151" s="159"/>
      <c r="L151" s="203">
        <f t="shared" ref="L151:O151" si="118">L152*100/L153</f>
        <v>46.828108750557121</v>
      </c>
      <c r="M151" s="202">
        <f t="shared" si="118"/>
        <v>63.137032842582109</v>
      </c>
      <c r="N151" s="202">
        <f t="shared" si="118"/>
        <v>70.459081836327343</v>
      </c>
      <c r="O151" s="202">
        <f t="shared" si="118"/>
        <v>58.542996620352987</v>
      </c>
      <c r="P151" s="202">
        <v>60.480640854472632</v>
      </c>
      <c r="Q151" s="202">
        <f t="shared" ref="Q151:R151" si="119">Q152*100/Q153</f>
        <v>65.873015873015873</v>
      </c>
      <c r="R151" s="202">
        <f t="shared" si="119"/>
        <v>73.154362416107389</v>
      </c>
    </row>
    <row r="152" spans="1:18" ht="15.75" customHeight="1">
      <c r="A152" s="120"/>
      <c r="B152" s="69"/>
      <c r="C152" s="69"/>
      <c r="D152" s="69"/>
      <c r="E152" s="65"/>
      <c r="F152" s="110" t="s">
        <v>235</v>
      </c>
      <c r="G152" s="67" t="s">
        <v>63</v>
      </c>
      <c r="H152" s="68"/>
      <c r="I152" s="69"/>
      <c r="J152" s="111">
        <v>10023</v>
      </c>
      <c r="K152" s="111"/>
      <c r="L152" s="111">
        <v>3152</v>
      </c>
      <c r="M152" s="111">
        <v>1115</v>
      </c>
      <c r="N152" s="111">
        <v>2471</v>
      </c>
      <c r="O152" s="111">
        <v>1559</v>
      </c>
      <c r="P152" s="111">
        <v>906</v>
      </c>
      <c r="Q152" s="111">
        <v>166</v>
      </c>
      <c r="R152" s="111">
        <v>654</v>
      </c>
    </row>
    <row r="153" spans="1:18" ht="15.75" customHeight="1">
      <c r="A153" s="120"/>
      <c r="B153" s="96"/>
      <c r="C153" s="96"/>
      <c r="D153" s="96"/>
      <c r="E153" s="114"/>
      <c r="F153" s="115" t="s">
        <v>236</v>
      </c>
      <c r="G153" s="160" t="s">
        <v>63</v>
      </c>
      <c r="H153" s="95"/>
      <c r="I153" s="96"/>
      <c r="J153" s="130">
        <v>17311</v>
      </c>
      <c r="K153" s="130"/>
      <c r="L153" s="130">
        <v>6731</v>
      </c>
      <c r="M153" s="130">
        <v>1766</v>
      </c>
      <c r="N153" s="130">
        <v>3507</v>
      </c>
      <c r="O153" s="130">
        <v>2663</v>
      </c>
      <c r="P153" s="130">
        <v>1498</v>
      </c>
      <c r="Q153" s="130">
        <v>252</v>
      </c>
      <c r="R153" s="130">
        <v>894</v>
      </c>
    </row>
    <row r="154" spans="1:18" ht="37.5">
      <c r="A154" s="239"/>
      <c r="B154" s="104"/>
      <c r="C154" s="104"/>
      <c r="D154" s="122">
        <v>27</v>
      </c>
      <c r="E154" s="122">
        <v>41</v>
      </c>
      <c r="F154" s="158" t="s">
        <v>237</v>
      </c>
      <c r="G154" s="147" t="s">
        <v>238</v>
      </c>
      <c r="H154" s="103" t="s">
        <v>58</v>
      </c>
      <c r="I154" s="104" t="s">
        <v>222</v>
      </c>
      <c r="J154" s="203">
        <f>J155*100/J156</f>
        <v>9.4074440285330887</v>
      </c>
      <c r="K154" s="159"/>
      <c r="L154" s="203">
        <f t="shared" ref="L154:O154" si="120">L155*100/L156</f>
        <v>1.9359507870454133</v>
      </c>
      <c r="M154" s="203">
        <f t="shared" si="120"/>
        <v>16.443189837685249</v>
      </c>
      <c r="N154" s="203">
        <f t="shared" si="120"/>
        <v>8.2499137038315506</v>
      </c>
      <c r="O154" s="203">
        <f t="shared" si="120"/>
        <v>18.434460398332561</v>
      </c>
      <c r="P154" s="202">
        <v>20.423108218063465</v>
      </c>
      <c r="Q154" s="202">
        <f t="shared" ref="Q154:R154" si="121">Q155*100/Q156</f>
        <v>24.630541871921181</v>
      </c>
      <c r="R154" s="203">
        <f t="shared" si="121"/>
        <v>7.4277854195323245</v>
      </c>
    </row>
    <row r="155" spans="1:18" ht="15.75" customHeight="1">
      <c r="A155" s="239"/>
      <c r="B155" s="117"/>
      <c r="C155" s="117"/>
      <c r="D155" s="117"/>
      <c r="E155" s="92"/>
      <c r="F155" s="240" t="s">
        <v>239</v>
      </c>
      <c r="G155" s="67" t="s">
        <v>63</v>
      </c>
      <c r="H155" s="116"/>
      <c r="I155" s="117"/>
      <c r="J155" s="111">
        <v>1332</v>
      </c>
      <c r="K155" s="111"/>
      <c r="L155" s="111">
        <v>107</v>
      </c>
      <c r="M155" s="111">
        <v>233</v>
      </c>
      <c r="N155" s="111">
        <v>239</v>
      </c>
      <c r="O155" s="111">
        <v>398</v>
      </c>
      <c r="P155" s="111">
        <v>251</v>
      </c>
      <c r="Q155" s="111">
        <v>50</v>
      </c>
      <c r="R155" s="111">
        <v>54</v>
      </c>
    </row>
    <row r="156" spans="1:18" ht="15.75" customHeight="1">
      <c r="A156" s="241"/>
      <c r="B156" s="171"/>
      <c r="C156" s="171"/>
      <c r="D156" s="171"/>
      <c r="E156" s="167"/>
      <c r="F156" s="242" t="s">
        <v>240</v>
      </c>
      <c r="G156" s="169" t="s">
        <v>63</v>
      </c>
      <c r="H156" s="170"/>
      <c r="I156" s="171"/>
      <c r="J156" s="172">
        <v>14159</v>
      </c>
      <c r="K156" s="172"/>
      <c r="L156" s="172">
        <v>5527</v>
      </c>
      <c r="M156" s="172">
        <v>1417</v>
      </c>
      <c r="N156" s="172">
        <v>2897</v>
      </c>
      <c r="O156" s="172">
        <v>2159</v>
      </c>
      <c r="P156" s="172">
        <v>1229</v>
      </c>
      <c r="Q156" s="172">
        <v>203</v>
      </c>
      <c r="R156" s="172">
        <v>727</v>
      </c>
    </row>
    <row r="157" spans="1:18" ht="37.5">
      <c r="A157" s="239"/>
      <c r="B157" s="104"/>
      <c r="C157" s="104"/>
      <c r="D157" s="122">
        <v>28</v>
      </c>
      <c r="E157" s="122">
        <v>42</v>
      </c>
      <c r="F157" s="158" t="s">
        <v>241</v>
      </c>
      <c r="G157" s="147" t="s">
        <v>238</v>
      </c>
      <c r="H157" s="103" t="s">
        <v>58</v>
      </c>
      <c r="I157" s="104" t="s">
        <v>222</v>
      </c>
      <c r="J157" s="202">
        <f t="shared" ref="J157" si="122">J158*100/J159</f>
        <v>31.908093633929344</v>
      </c>
      <c r="K157" s="159"/>
      <c r="L157" s="203">
        <f t="shared" ref="L157:O157" si="123">L158*100/L159</f>
        <v>8.8850549924520159</v>
      </c>
      <c r="M157" s="202">
        <f t="shared" si="123"/>
        <v>32.707087959009392</v>
      </c>
      <c r="N157" s="202">
        <f t="shared" si="123"/>
        <v>60.651920838183933</v>
      </c>
      <c r="O157" s="202">
        <f t="shared" si="123"/>
        <v>31.82492581602374</v>
      </c>
      <c r="P157" s="202">
        <v>53.795379537953792</v>
      </c>
      <c r="Q157" s="202">
        <f t="shared" ref="Q157:R157" si="124">Q158*100/Q159</f>
        <v>31.03448275862069</v>
      </c>
      <c r="R157" s="202">
        <f t="shared" si="124"/>
        <v>43.121149897330596</v>
      </c>
    </row>
    <row r="158" spans="1:18" ht="15.75" customHeight="1">
      <c r="A158" s="239"/>
      <c r="B158" s="197"/>
      <c r="C158" s="197"/>
      <c r="D158" s="197"/>
      <c r="E158" s="65"/>
      <c r="F158" s="240" t="s">
        <v>242</v>
      </c>
      <c r="G158" s="67" t="s">
        <v>63</v>
      </c>
      <c r="H158" s="191"/>
      <c r="I158" s="69"/>
      <c r="J158" s="111">
        <v>3694</v>
      </c>
      <c r="K158" s="111"/>
      <c r="L158" s="111">
        <v>412</v>
      </c>
      <c r="M158" s="111">
        <v>383</v>
      </c>
      <c r="N158" s="111">
        <v>1563</v>
      </c>
      <c r="O158" s="111">
        <v>429</v>
      </c>
      <c r="P158" s="111">
        <v>652</v>
      </c>
      <c r="Q158" s="111">
        <v>45</v>
      </c>
      <c r="R158" s="111">
        <v>210</v>
      </c>
    </row>
    <row r="159" spans="1:18" ht="15.75" customHeight="1">
      <c r="A159" s="243"/>
      <c r="B159" s="199"/>
      <c r="C159" s="199"/>
      <c r="D159" s="199"/>
      <c r="E159" s="114"/>
      <c r="F159" s="244" t="s">
        <v>243</v>
      </c>
      <c r="G159" s="160" t="s">
        <v>63</v>
      </c>
      <c r="H159" s="195"/>
      <c r="I159" s="96"/>
      <c r="J159" s="130">
        <v>11577</v>
      </c>
      <c r="K159" s="130"/>
      <c r="L159" s="111">
        <v>4637</v>
      </c>
      <c r="M159" s="111">
        <v>1171</v>
      </c>
      <c r="N159" s="111">
        <v>2577</v>
      </c>
      <c r="O159" s="111">
        <v>1348</v>
      </c>
      <c r="P159" s="111">
        <v>1212</v>
      </c>
      <c r="Q159" s="111">
        <v>145</v>
      </c>
      <c r="R159" s="111">
        <v>487</v>
      </c>
    </row>
    <row r="160" spans="1:18" ht="15.75" customHeight="1">
      <c r="A160" s="54" t="s">
        <v>23</v>
      </c>
      <c r="B160" s="55"/>
      <c r="C160" s="245"/>
      <c r="D160" s="245"/>
      <c r="E160" s="56"/>
      <c r="F160" s="57" t="s">
        <v>244</v>
      </c>
      <c r="G160" s="56"/>
      <c r="H160" s="246"/>
      <c r="I160" s="56"/>
      <c r="J160" s="61"/>
      <c r="K160" s="61"/>
      <c r="L160" s="61"/>
      <c r="M160" s="61"/>
      <c r="N160" s="61"/>
      <c r="O160" s="61"/>
      <c r="P160" s="61"/>
      <c r="Q160" s="61"/>
      <c r="R160" s="60"/>
    </row>
    <row r="161" spans="1:18" ht="18.75">
      <c r="A161" s="63"/>
      <c r="B161" s="64"/>
      <c r="C161" s="247"/>
      <c r="D161" s="65">
        <v>29</v>
      </c>
      <c r="E161" s="65">
        <v>43</v>
      </c>
      <c r="F161" s="64" t="s">
        <v>245</v>
      </c>
      <c r="G161" s="69" t="s">
        <v>246</v>
      </c>
      <c r="H161" s="191" t="s">
        <v>58</v>
      </c>
      <c r="I161" s="69" t="s">
        <v>59</v>
      </c>
      <c r="J161" s="202">
        <f t="shared" ref="J161" si="125">J162*100/J163</f>
        <v>7.3260073260073263E-2</v>
      </c>
      <c r="K161" s="159"/>
      <c r="L161" s="202">
        <f t="shared" ref="L161:O161" si="126">L162*100/L163</f>
        <v>0.34602076124567471</v>
      </c>
      <c r="M161" s="202">
        <f t="shared" si="126"/>
        <v>0</v>
      </c>
      <c r="N161" s="202">
        <f t="shared" si="126"/>
        <v>0</v>
      </c>
      <c r="O161" s="202">
        <f t="shared" si="126"/>
        <v>0</v>
      </c>
      <c r="P161" s="202">
        <v>0</v>
      </c>
      <c r="Q161" s="202">
        <f t="shared" ref="Q161:R161" si="127">Q162*100/Q163</f>
        <v>0</v>
      </c>
      <c r="R161" s="202">
        <f t="shared" si="127"/>
        <v>0</v>
      </c>
    </row>
    <row r="162" spans="1:18" ht="15.75" customHeight="1">
      <c r="A162" s="63"/>
      <c r="B162" s="64"/>
      <c r="C162" s="247"/>
      <c r="D162" s="247"/>
      <c r="E162" s="65"/>
      <c r="F162" s="66" t="s">
        <v>247</v>
      </c>
      <c r="G162" s="67" t="s">
        <v>63</v>
      </c>
      <c r="H162" s="191"/>
      <c r="I162" s="69"/>
      <c r="J162" s="111">
        <f t="shared" ref="J162:J163" si="128">SUM(L162:R162)</f>
        <v>1</v>
      </c>
      <c r="K162" s="111"/>
      <c r="L162" s="111">
        <v>1</v>
      </c>
      <c r="M162" s="111">
        <v>0</v>
      </c>
      <c r="N162" s="111">
        <v>0</v>
      </c>
      <c r="O162" s="111">
        <v>0</v>
      </c>
      <c r="P162" s="111">
        <v>0</v>
      </c>
      <c r="Q162" s="111">
        <v>0</v>
      </c>
      <c r="R162" s="111">
        <v>0</v>
      </c>
    </row>
    <row r="163" spans="1:18" ht="15.75" customHeight="1">
      <c r="A163" s="63"/>
      <c r="B163" s="113"/>
      <c r="C163" s="248"/>
      <c r="D163" s="248"/>
      <c r="E163" s="114"/>
      <c r="F163" s="93" t="s">
        <v>248</v>
      </c>
      <c r="G163" s="160" t="s">
        <v>63</v>
      </c>
      <c r="H163" s="195"/>
      <c r="I163" s="96"/>
      <c r="J163" s="130">
        <f t="shared" si="128"/>
        <v>1365</v>
      </c>
      <c r="K163" s="130"/>
      <c r="L163" s="89">
        <v>289</v>
      </c>
      <c r="M163" s="89">
        <v>138</v>
      </c>
      <c r="N163" s="89">
        <v>252</v>
      </c>
      <c r="O163" s="89">
        <v>457</v>
      </c>
      <c r="P163" s="89">
        <v>86</v>
      </c>
      <c r="Q163" s="89">
        <v>4</v>
      </c>
      <c r="R163" s="89">
        <v>139</v>
      </c>
    </row>
    <row r="164" spans="1:18" ht="18.75">
      <c r="A164" s="63"/>
      <c r="B164" s="104"/>
      <c r="C164" s="201"/>
      <c r="D164" s="122">
        <v>30</v>
      </c>
      <c r="E164" s="122">
        <v>44</v>
      </c>
      <c r="F164" s="121" t="s">
        <v>249</v>
      </c>
      <c r="G164" s="147" t="s">
        <v>250</v>
      </c>
      <c r="H164" s="249" t="s">
        <v>58</v>
      </c>
      <c r="I164" s="104" t="s">
        <v>76</v>
      </c>
      <c r="J164" s="203">
        <f>J165*100000/J166</f>
        <v>39.945919370698135</v>
      </c>
      <c r="K164" s="159"/>
      <c r="L164" s="250">
        <f t="shared" ref="L164:O164" si="129">L165*100000/L166</f>
        <v>50.593668256240782</v>
      </c>
      <c r="M164" s="202">
        <f t="shared" si="129"/>
        <v>15.86483163447428</v>
      </c>
      <c r="N164" s="202">
        <f t="shared" si="129"/>
        <v>31.453605931251403</v>
      </c>
      <c r="O164" s="202">
        <f t="shared" si="129"/>
        <v>34.520453368620906</v>
      </c>
      <c r="P164" s="202">
        <v>4.1690551878680496E-2</v>
      </c>
      <c r="Q164" s="203">
        <f t="shared" ref="Q164:R164" si="130">Q165*100000/Q166</f>
        <v>36.81885125184094</v>
      </c>
      <c r="R164" s="203">
        <f t="shared" si="130"/>
        <v>58.678558854594534</v>
      </c>
    </row>
    <row r="165" spans="1:18" ht="15.75" customHeight="1">
      <c r="A165" s="63"/>
      <c r="B165" s="69"/>
      <c r="C165" s="197"/>
      <c r="D165" s="122"/>
      <c r="E165" s="65"/>
      <c r="F165" s="66" t="s">
        <v>251</v>
      </c>
      <c r="G165" s="67" t="s">
        <v>63</v>
      </c>
      <c r="H165" s="191"/>
      <c r="I165" s="69"/>
      <c r="J165" s="111">
        <f t="shared" ref="J165:J166" si="131">SUM(L165:R165)</f>
        <v>91</v>
      </c>
      <c r="K165" s="111"/>
      <c r="L165" s="111">
        <v>47</v>
      </c>
      <c r="M165" s="111">
        <v>4</v>
      </c>
      <c r="N165" s="111">
        <v>14</v>
      </c>
      <c r="O165" s="111">
        <v>12</v>
      </c>
      <c r="P165" s="111">
        <v>8</v>
      </c>
      <c r="Q165" s="111">
        <v>1</v>
      </c>
      <c r="R165" s="111">
        <v>5</v>
      </c>
    </row>
    <row r="166" spans="1:18" ht="15.75" customHeight="1">
      <c r="A166" s="63"/>
      <c r="B166" s="96"/>
      <c r="C166" s="199"/>
      <c r="D166" s="199"/>
      <c r="E166" s="114"/>
      <c r="F166" s="93" t="s">
        <v>252</v>
      </c>
      <c r="G166" s="160" t="s">
        <v>63</v>
      </c>
      <c r="H166" s="195"/>
      <c r="I166" s="96"/>
      <c r="J166" s="130">
        <f t="shared" si="131"/>
        <v>227808</v>
      </c>
      <c r="K166" s="111"/>
      <c r="L166" s="130">
        <v>92897</v>
      </c>
      <c r="M166" s="130">
        <v>25213</v>
      </c>
      <c r="N166" s="130">
        <v>44510</v>
      </c>
      <c r="O166" s="130">
        <v>34762</v>
      </c>
      <c r="P166" s="130">
        <v>19189</v>
      </c>
      <c r="Q166" s="130">
        <v>2716</v>
      </c>
      <c r="R166" s="130">
        <v>8521</v>
      </c>
    </row>
    <row r="167" spans="1:18" ht="18.75">
      <c r="A167" s="63"/>
      <c r="B167" s="104"/>
      <c r="C167" s="201"/>
      <c r="D167" s="122">
        <v>31</v>
      </c>
      <c r="E167" s="122">
        <v>45</v>
      </c>
      <c r="F167" s="121" t="s">
        <v>253</v>
      </c>
      <c r="G167" s="104" t="s">
        <v>254</v>
      </c>
      <c r="H167" s="249" t="s">
        <v>58</v>
      </c>
      <c r="I167" s="104" t="s">
        <v>76</v>
      </c>
      <c r="J167" s="203">
        <f>J168*100000/J169</f>
        <v>8.4868030213018759</v>
      </c>
      <c r="K167" s="159"/>
      <c r="L167" s="203">
        <f t="shared" ref="L167:O167" si="132">L168*100000/L169</f>
        <v>7.2616367729286182</v>
      </c>
      <c r="M167" s="203">
        <f t="shared" si="132"/>
        <v>24.449877750611247</v>
      </c>
      <c r="N167" s="202">
        <f t="shared" si="132"/>
        <v>0</v>
      </c>
      <c r="O167" s="202">
        <f t="shared" si="132"/>
        <v>0</v>
      </c>
      <c r="P167" s="202">
        <v>0</v>
      </c>
      <c r="Q167" s="203">
        <f>Q168*100000/Q169</f>
        <v>242.71844660194174</v>
      </c>
      <c r="R167" s="202">
        <f t="shared" ref="R167" si="133">R168*100000/R169</f>
        <v>0</v>
      </c>
    </row>
    <row r="168" spans="1:18" ht="15.75" customHeight="1">
      <c r="A168" s="63"/>
      <c r="B168" s="69"/>
      <c r="C168" s="197"/>
      <c r="D168" s="197"/>
      <c r="E168" s="65"/>
      <c r="F168" s="66" t="s">
        <v>255</v>
      </c>
      <c r="G168" s="67" t="s">
        <v>63</v>
      </c>
      <c r="H168" s="191"/>
      <c r="I168" s="69"/>
      <c r="J168" s="111">
        <f t="shared" ref="J168:J169" si="134">SUM(L168:R168)</f>
        <v>3</v>
      </c>
      <c r="K168" s="111"/>
      <c r="L168" s="111">
        <v>1</v>
      </c>
      <c r="M168" s="111">
        <v>1</v>
      </c>
      <c r="N168" s="111">
        <v>0</v>
      </c>
      <c r="O168" s="111">
        <v>0</v>
      </c>
      <c r="P168" s="111">
        <v>0</v>
      </c>
      <c r="Q168" s="111">
        <v>1</v>
      </c>
      <c r="R168" s="111">
        <v>0</v>
      </c>
    </row>
    <row r="169" spans="1:18" ht="15.75" customHeight="1">
      <c r="A169" s="63"/>
      <c r="B169" s="96"/>
      <c r="C169" s="199"/>
      <c r="D169" s="199"/>
      <c r="E169" s="114"/>
      <c r="F169" s="93" t="s">
        <v>256</v>
      </c>
      <c r="G169" s="160" t="s">
        <v>63</v>
      </c>
      <c r="H169" s="195"/>
      <c r="I169" s="96"/>
      <c r="J169" s="130">
        <f t="shared" si="134"/>
        <v>35349</v>
      </c>
      <c r="K169" s="130"/>
      <c r="L169" s="130">
        <v>13771</v>
      </c>
      <c r="M169" s="130">
        <v>4090</v>
      </c>
      <c r="N169" s="130">
        <v>6956</v>
      </c>
      <c r="O169" s="130">
        <v>5772</v>
      </c>
      <c r="P169" s="130">
        <v>2860</v>
      </c>
      <c r="Q169" s="130">
        <v>412</v>
      </c>
      <c r="R169" s="200">
        <v>1488</v>
      </c>
    </row>
    <row r="170" spans="1:18" ht="15.75" customHeight="1">
      <c r="A170" s="63"/>
      <c r="B170" s="122">
        <v>28</v>
      </c>
      <c r="C170" s="251"/>
      <c r="D170" s="251"/>
      <c r="E170" s="182"/>
      <c r="F170" s="252" t="s">
        <v>257</v>
      </c>
      <c r="G170" s="184"/>
      <c r="H170" s="28"/>
      <c r="I170" s="186"/>
      <c r="J170" s="174"/>
      <c r="K170" s="187"/>
      <c r="L170" s="174"/>
      <c r="M170" s="174"/>
      <c r="N170" s="174"/>
      <c r="O170" s="174"/>
      <c r="P170" s="174"/>
      <c r="Q170" s="174"/>
      <c r="R170" s="174"/>
    </row>
    <row r="171" spans="1:18" ht="15.75" customHeight="1">
      <c r="A171" s="63"/>
      <c r="B171" s="102">
        <v>28.1</v>
      </c>
      <c r="C171" s="253">
        <v>8</v>
      </c>
      <c r="D171" s="253"/>
      <c r="E171" s="102">
        <v>46</v>
      </c>
      <c r="F171" s="143" t="s">
        <v>258</v>
      </c>
      <c r="G171" s="56" t="s">
        <v>259</v>
      </c>
      <c r="H171" s="246" t="s">
        <v>58</v>
      </c>
      <c r="I171" s="58" t="s">
        <v>76</v>
      </c>
      <c r="J171" s="202">
        <f t="shared" ref="J171:O171" si="135">J172*100000/J173</f>
        <v>5.7065599100997328</v>
      </c>
      <c r="K171" s="159"/>
      <c r="L171" s="202">
        <f t="shared" si="135"/>
        <v>3.2293830801855821</v>
      </c>
      <c r="M171" s="203">
        <f t="shared" si="135"/>
        <v>11.898623725855709</v>
      </c>
      <c r="N171" s="203">
        <f t="shared" si="135"/>
        <v>11.233430689732645</v>
      </c>
      <c r="O171" s="202">
        <f t="shared" si="135"/>
        <v>5.7534088947701516</v>
      </c>
      <c r="P171" s="123">
        <v>0</v>
      </c>
      <c r="Q171" s="123">
        <f t="shared" ref="Q171:R171" si="136">Q172*100000/Q173</f>
        <v>0</v>
      </c>
      <c r="R171" s="123">
        <f t="shared" si="136"/>
        <v>0</v>
      </c>
    </row>
    <row r="172" spans="1:18" ht="15.75" customHeight="1">
      <c r="A172" s="120"/>
      <c r="B172" s="92"/>
      <c r="C172" s="254"/>
      <c r="D172" s="254"/>
      <c r="E172" s="92"/>
      <c r="F172" s="66" t="s">
        <v>260</v>
      </c>
      <c r="G172" s="67" t="s">
        <v>63</v>
      </c>
      <c r="H172" s="255"/>
      <c r="I172" s="117"/>
      <c r="J172" s="111">
        <v>13</v>
      </c>
      <c r="K172" s="111"/>
      <c r="L172" s="111">
        <v>3</v>
      </c>
      <c r="M172" s="111">
        <v>3</v>
      </c>
      <c r="N172" s="111">
        <v>5</v>
      </c>
      <c r="O172" s="111">
        <v>2</v>
      </c>
      <c r="P172" s="111">
        <v>0</v>
      </c>
      <c r="Q172" s="111">
        <v>0</v>
      </c>
      <c r="R172" s="111">
        <v>0</v>
      </c>
    </row>
    <row r="173" spans="1:18" ht="15.75" customHeight="1">
      <c r="A173" s="120"/>
      <c r="B173" s="114"/>
      <c r="C173" s="256"/>
      <c r="D173" s="256"/>
      <c r="E173" s="114"/>
      <c r="F173" s="93" t="s">
        <v>252</v>
      </c>
      <c r="G173" s="160" t="s">
        <v>63</v>
      </c>
      <c r="H173" s="195"/>
      <c r="I173" s="96"/>
      <c r="J173" s="130">
        <v>227808</v>
      </c>
      <c r="K173" s="130"/>
      <c r="L173" s="130">
        <v>92897</v>
      </c>
      <c r="M173" s="130">
        <v>25213</v>
      </c>
      <c r="N173" s="130">
        <v>44510</v>
      </c>
      <c r="O173" s="130">
        <v>34762</v>
      </c>
      <c r="P173" s="130">
        <v>19189</v>
      </c>
      <c r="Q173" s="130">
        <v>2716</v>
      </c>
      <c r="R173" s="130">
        <v>8521</v>
      </c>
    </row>
    <row r="174" spans="1:18" ht="15.75" customHeight="1">
      <c r="A174" s="239"/>
      <c r="B174" s="257">
        <v>28.2</v>
      </c>
      <c r="C174" s="257"/>
      <c r="D174" s="257"/>
      <c r="E174" s="122">
        <v>47</v>
      </c>
      <c r="F174" s="146" t="s">
        <v>261</v>
      </c>
      <c r="G174" s="147" t="s">
        <v>262</v>
      </c>
      <c r="H174" s="249" t="s">
        <v>58</v>
      </c>
      <c r="I174" s="104" t="s">
        <v>76</v>
      </c>
      <c r="J174" s="202">
        <f t="shared" ref="J174" si="137">J175*100/J176</f>
        <v>90.86021505376344</v>
      </c>
      <c r="K174" s="159">
        <f>K175*100/K176</f>
        <v>89.671361502347423</v>
      </c>
      <c r="L174" s="202">
        <f t="shared" ref="L174:O174" si="138">L175*100/L176</f>
        <v>93.333333333333329</v>
      </c>
      <c r="M174" s="202">
        <f t="shared" si="138"/>
        <v>92.307692307692307</v>
      </c>
      <c r="N174" s="202">
        <f t="shared" si="138"/>
        <v>91.304347826086953</v>
      </c>
      <c r="O174" s="203">
        <f t="shared" si="138"/>
        <v>82.926829268292678</v>
      </c>
      <c r="P174" s="203">
        <v>83.333333333333329</v>
      </c>
      <c r="Q174" s="202">
        <f t="shared" ref="Q174:R174" si="139">Q175*100/Q176</f>
        <v>100</v>
      </c>
      <c r="R174" s="203">
        <f t="shared" si="139"/>
        <v>75</v>
      </c>
    </row>
    <row r="175" spans="1:18" ht="15.75" customHeight="1">
      <c r="A175" s="239"/>
      <c r="B175" s="67"/>
      <c r="C175" s="67"/>
      <c r="D175" s="67"/>
      <c r="E175" s="67"/>
      <c r="F175" s="66" t="s">
        <v>263</v>
      </c>
      <c r="G175" s="67" t="s">
        <v>63</v>
      </c>
      <c r="H175" s="258"/>
      <c r="I175" s="67"/>
      <c r="J175" s="111">
        <v>169</v>
      </c>
      <c r="K175" s="111">
        <v>191</v>
      </c>
      <c r="L175" s="111">
        <v>84</v>
      </c>
      <c r="M175" s="111">
        <v>12</v>
      </c>
      <c r="N175" s="111">
        <v>42</v>
      </c>
      <c r="O175" s="111">
        <v>34</v>
      </c>
      <c r="P175" s="111">
        <v>10</v>
      </c>
      <c r="Q175" s="111">
        <v>3</v>
      </c>
      <c r="R175" s="111">
        <v>6</v>
      </c>
    </row>
    <row r="176" spans="1:18" ht="15.75" customHeight="1">
      <c r="A176" s="243"/>
      <c r="B176" s="160"/>
      <c r="C176" s="160"/>
      <c r="D176" s="160"/>
      <c r="E176" s="160"/>
      <c r="F176" s="93" t="s">
        <v>264</v>
      </c>
      <c r="G176" s="160" t="s">
        <v>63</v>
      </c>
      <c r="H176" s="259"/>
      <c r="I176" s="160"/>
      <c r="J176" s="130">
        <v>186</v>
      </c>
      <c r="K176" s="130">
        <v>213</v>
      </c>
      <c r="L176" s="130">
        <v>90</v>
      </c>
      <c r="M176" s="130">
        <v>13</v>
      </c>
      <c r="N176" s="130">
        <v>46</v>
      </c>
      <c r="O176" s="130">
        <v>41</v>
      </c>
      <c r="P176" s="130">
        <v>12</v>
      </c>
      <c r="Q176" s="130">
        <v>3</v>
      </c>
      <c r="R176" s="130">
        <v>8</v>
      </c>
    </row>
    <row r="177" spans="1:18" ht="37.5" customHeight="1">
      <c r="A177" s="54" t="s">
        <v>24</v>
      </c>
      <c r="B177" s="260"/>
      <c r="C177" s="261"/>
      <c r="D177" s="261"/>
      <c r="E177" s="147"/>
      <c r="F177" s="238" t="s">
        <v>265</v>
      </c>
      <c r="G177" s="147"/>
      <c r="H177" s="249"/>
      <c r="I177" s="104"/>
      <c r="J177" s="174"/>
      <c r="K177" s="159"/>
      <c r="L177" s="159"/>
      <c r="M177" s="159"/>
      <c r="N177" s="159"/>
      <c r="O177" s="159"/>
      <c r="P177" s="159"/>
      <c r="Q177" s="159"/>
      <c r="R177" s="174"/>
    </row>
    <row r="178" spans="1:18" ht="37.5">
      <c r="A178" s="63"/>
      <c r="B178" s="197"/>
      <c r="C178" s="69"/>
      <c r="D178" s="65">
        <v>32</v>
      </c>
      <c r="E178" s="65">
        <v>48</v>
      </c>
      <c r="F178" s="110" t="s">
        <v>266</v>
      </c>
      <c r="G178" s="67" t="s">
        <v>267</v>
      </c>
      <c r="H178" s="191" t="s">
        <v>58</v>
      </c>
      <c r="I178" s="69" t="s">
        <v>268</v>
      </c>
      <c r="J178" s="203">
        <f>J179*100/J180</f>
        <v>98.492462311557787</v>
      </c>
      <c r="K178" s="159"/>
      <c r="L178" s="202">
        <f t="shared" ref="L178:O178" si="140">L179*100/L180</f>
        <v>100</v>
      </c>
      <c r="M178" s="202">
        <f t="shared" si="140"/>
        <v>100</v>
      </c>
      <c r="N178" s="202">
        <f t="shared" si="140"/>
        <v>100</v>
      </c>
      <c r="O178" s="202">
        <f t="shared" si="140"/>
        <v>100</v>
      </c>
      <c r="P178" s="203">
        <v>85.714285714285708</v>
      </c>
      <c r="Q178" s="203">
        <f t="shared" ref="Q178:R178" si="141">Q179*100/Q180</f>
        <v>77.777777777777771</v>
      </c>
      <c r="R178" s="203">
        <f t="shared" si="141"/>
        <v>95.652173913043484</v>
      </c>
    </row>
    <row r="179" spans="1:18" ht="18.75">
      <c r="A179" s="63"/>
      <c r="B179" s="197"/>
      <c r="C179" s="69"/>
      <c r="D179" s="69"/>
      <c r="E179" s="65"/>
      <c r="F179" s="110" t="s">
        <v>269</v>
      </c>
      <c r="G179" s="67" t="s">
        <v>203</v>
      </c>
      <c r="H179" s="191"/>
      <c r="I179" s="69">
        <v>196</v>
      </c>
      <c r="J179" s="111">
        <f>L179+M179+N179+O179+P179+Q179+R179</f>
        <v>196</v>
      </c>
      <c r="K179" s="85"/>
      <c r="L179" s="85">
        <v>102</v>
      </c>
      <c r="M179" s="85">
        <v>25</v>
      </c>
      <c r="N179" s="85">
        <v>20</v>
      </c>
      <c r="O179" s="85">
        <v>16</v>
      </c>
      <c r="P179" s="85">
        <v>4</v>
      </c>
      <c r="Q179" s="85">
        <v>7</v>
      </c>
      <c r="R179" s="85">
        <v>22</v>
      </c>
    </row>
    <row r="180" spans="1:18" ht="15.75" customHeight="1">
      <c r="A180" s="63"/>
      <c r="B180" s="199"/>
      <c r="C180" s="96"/>
      <c r="D180" s="96"/>
      <c r="E180" s="114"/>
      <c r="F180" s="93" t="s">
        <v>270</v>
      </c>
      <c r="G180" s="160" t="s">
        <v>203</v>
      </c>
      <c r="H180" s="195"/>
      <c r="I180" s="96">
        <v>199</v>
      </c>
      <c r="J180" s="130">
        <f>L180+M180+N180+O180+P180+Q180+R180</f>
        <v>199</v>
      </c>
      <c r="K180" s="118"/>
      <c r="L180" s="118">
        <v>102</v>
      </c>
      <c r="M180" s="118">
        <v>25</v>
      </c>
      <c r="N180" s="118">
        <v>20</v>
      </c>
      <c r="O180" s="118">
        <v>16</v>
      </c>
      <c r="P180" s="118">
        <v>4</v>
      </c>
      <c r="Q180" s="118">
        <v>9</v>
      </c>
      <c r="R180" s="118">
        <v>23</v>
      </c>
    </row>
    <row r="181" spans="1:18" ht="15.75" customHeight="1">
      <c r="A181" s="63"/>
      <c r="B181" s="58"/>
      <c r="C181" s="262"/>
      <c r="D181" s="102">
        <v>33</v>
      </c>
      <c r="E181" s="102">
        <v>49</v>
      </c>
      <c r="F181" s="150" t="s">
        <v>271</v>
      </c>
      <c r="G181" s="56" t="s">
        <v>272</v>
      </c>
      <c r="H181" s="246" t="s">
        <v>3</v>
      </c>
      <c r="I181" s="58" t="s">
        <v>268</v>
      </c>
      <c r="J181" s="202">
        <f>J182*100/J183</f>
        <v>100</v>
      </c>
      <c r="K181" s="159">
        <v>100</v>
      </c>
      <c r="L181" s="161"/>
      <c r="M181" s="161"/>
      <c r="N181" s="161"/>
      <c r="O181" s="161"/>
      <c r="P181" s="161"/>
      <c r="Q181" s="161"/>
      <c r="R181" s="161"/>
    </row>
    <row r="182" spans="1:18" ht="15.75" customHeight="1">
      <c r="A182" s="63"/>
      <c r="B182" s="69"/>
      <c r="C182" s="197"/>
      <c r="D182" s="197"/>
      <c r="E182" s="65"/>
      <c r="F182" s="66" t="s">
        <v>273</v>
      </c>
      <c r="G182" s="67" t="s">
        <v>274</v>
      </c>
      <c r="H182" s="191"/>
      <c r="I182" s="69"/>
      <c r="J182" s="111">
        <v>8</v>
      </c>
      <c r="K182" s="85">
        <v>8</v>
      </c>
      <c r="L182" s="85"/>
      <c r="M182" s="85"/>
      <c r="N182" s="85"/>
      <c r="O182" s="85"/>
      <c r="P182" s="85"/>
      <c r="Q182" s="85"/>
      <c r="R182" s="85"/>
    </row>
    <row r="183" spans="1:18" ht="15.75" customHeight="1">
      <c r="A183" s="63"/>
      <c r="B183" s="96"/>
      <c r="C183" s="199"/>
      <c r="D183" s="199"/>
      <c r="E183" s="114"/>
      <c r="F183" s="93" t="s">
        <v>275</v>
      </c>
      <c r="G183" s="160" t="s">
        <v>274</v>
      </c>
      <c r="H183" s="195"/>
      <c r="I183" s="96"/>
      <c r="J183" s="130">
        <v>8</v>
      </c>
      <c r="K183" s="118">
        <v>8</v>
      </c>
      <c r="L183" s="118"/>
      <c r="M183" s="118"/>
      <c r="N183" s="118"/>
      <c r="O183" s="118"/>
      <c r="P183" s="118"/>
      <c r="Q183" s="118"/>
      <c r="R183" s="118"/>
    </row>
    <row r="184" spans="1:18" ht="20.25" customHeight="1">
      <c r="A184" s="63"/>
      <c r="B184" s="201"/>
      <c r="C184" s="201"/>
      <c r="D184" s="122">
        <v>34</v>
      </c>
      <c r="E184" s="122">
        <v>50</v>
      </c>
      <c r="F184" s="158" t="s">
        <v>276</v>
      </c>
      <c r="G184" s="147" t="s">
        <v>267</v>
      </c>
      <c r="H184" s="246" t="s">
        <v>3</v>
      </c>
      <c r="I184" s="104" t="s">
        <v>268</v>
      </c>
      <c r="J184" s="202">
        <f t="shared" ref="J184" si="142">J185*100/J186</f>
        <v>100</v>
      </c>
      <c r="K184" s="159"/>
      <c r="L184" s="161"/>
      <c r="M184" s="161"/>
      <c r="N184" s="161"/>
      <c r="O184" s="161"/>
      <c r="P184" s="161"/>
      <c r="Q184" s="161"/>
      <c r="R184" s="161"/>
    </row>
    <row r="185" spans="1:18" ht="15.75" customHeight="1">
      <c r="A185" s="120"/>
      <c r="B185" s="197"/>
      <c r="C185" s="197"/>
      <c r="D185" s="197"/>
      <c r="E185" s="65"/>
      <c r="F185" s="66" t="s">
        <v>277</v>
      </c>
      <c r="G185" s="67" t="s">
        <v>278</v>
      </c>
      <c r="H185" s="191"/>
      <c r="I185" s="69"/>
      <c r="J185" s="111">
        <v>300</v>
      </c>
      <c r="K185" s="85">
        <v>300</v>
      </c>
      <c r="L185" s="85"/>
      <c r="M185" s="85"/>
      <c r="N185" s="85"/>
      <c r="O185" s="85"/>
      <c r="P185" s="85"/>
      <c r="Q185" s="85"/>
      <c r="R185" s="85"/>
    </row>
    <row r="186" spans="1:18" ht="15.75" customHeight="1">
      <c r="A186" s="120"/>
      <c r="B186" s="204"/>
      <c r="C186" s="204"/>
      <c r="D186" s="204"/>
      <c r="E186" s="92"/>
      <c r="F186" s="149" t="s">
        <v>279</v>
      </c>
      <c r="G186" s="163" t="s">
        <v>280</v>
      </c>
      <c r="H186" s="195"/>
      <c r="I186" s="96"/>
      <c r="J186" s="130">
        <v>300</v>
      </c>
      <c r="K186" s="118">
        <v>300</v>
      </c>
      <c r="L186" s="118"/>
      <c r="M186" s="118"/>
      <c r="N186" s="118"/>
      <c r="O186" s="118"/>
      <c r="P186" s="118"/>
      <c r="Q186" s="118"/>
      <c r="R186" s="118"/>
    </row>
    <row r="187" spans="1:18" ht="15.75" customHeight="1">
      <c r="A187" s="120"/>
      <c r="B187" s="58"/>
      <c r="C187" s="262"/>
      <c r="D187" s="102">
        <v>35</v>
      </c>
      <c r="E187" s="102">
        <v>51</v>
      </c>
      <c r="F187" s="150" t="s">
        <v>281</v>
      </c>
      <c r="G187" s="58" t="s">
        <v>282</v>
      </c>
      <c r="H187" s="249" t="s">
        <v>58</v>
      </c>
      <c r="I187" s="104" t="s">
        <v>268</v>
      </c>
      <c r="J187" s="202">
        <f t="shared" ref="J187" si="143">J188*100/J189</f>
        <v>96.205962059620603</v>
      </c>
      <c r="K187" s="159"/>
      <c r="L187" s="202">
        <f t="shared" ref="L187:O187" si="144">L188*100/L189</f>
        <v>96.18320610687023</v>
      </c>
      <c r="M187" s="202">
        <f t="shared" si="144"/>
        <v>91.875</v>
      </c>
      <c r="N187" s="202">
        <f t="shared" si="144"/>
        <v>99.236641221374043</v>
      </c>
      <c r="O187" s="202">
        <f t="shared" si="144"/>
        <v>92.783505154639172</v>
      </c>
      <c r="P187" s="202">
        <v>96.818181818181813</v>
      </c>
      <c r="Q187" s="202">
        <f t="shared" ref="Q187:R187" si="145">Q188*100/Q189</f>
        <v>99.047619047619051</v>
      </c>
      <c r="R187" s="202">
        <f t="shared" si="145"/>
        <v>97.727272727272734</v>
      </c>
    </row>
    <row r="188" spans="1:18" ht="15.75" customHeight="1">
      <c r="A188" s="120"/>
      <c r="B188" s="69"/>
      <c r="C188" s="197"/>
      <c r="D188" s="197"/>
      <c r="E188" s="65"/>
      <c r="F188" s="110" t="s">
        <v>283</v>
      </c>
      <c r="G188" s="69" t="s">
        <v>284</v>
      </c>
      <c r="H188" s="191"/>
      <c r="I188" s="69"/>
      <c r="J188" s="111">
        <f t="shared" ref="J188:J189" si="146">SUM(L188:R188)</f>
        <v>1065</v>
      </c>
      <c r="K188" s="111"/>
      <c r="L188" s="85">
        <v>252</v>
      </c>
      <c r="M188" s="85">
        <v>147</v>
      </c>
      <c r="N188" s="85">
        <v>130</v>
      </c>
      <c r="O188" s="85">
        <v>90</v>
      </c>
      <c r="P188" s="85">
        <v>213</v>
      </c>
      <c r="Q188" s="85">
        <v>104</v>
      </c>
      <c r="R188" s="85">
        <v>129</v>
      </c>
    </row>
    <row r="189" spans="1:18" ht="15.75" customHeight="1">
      <c r="A189" s="120"/>
      <c r="B189" s="96"/>
      <c r="C189" s="199"/>
      <c r="D189" s="199"/>
      <c r="E189" s="114"/>
      <c r="F189" s="93" t="s">
        <v>285</v>
      </c>
      <c r="G189" s="96" t="s">
        <v>284</v>
      </c>
      <c r="H189" s="195"/>
      <c r="I189" s="96"/>
      <c r="J189" s="130">
        <f t="shared" si="146"/>
        <v>1107</v>
      </c>
      <c r="K189" s="130"/>
      <c r="L189" s="118">
        <v>262</v>
      </c>
      <c r="M189" s="118">
        <v>160</v>
      </c>
      <c r="N189" s="118">
        <v>131</v>
      </c>
      <c r="O189" s="118">
        <v>97</v>
      </c>
      <c r="P189" s="118">
        <v>220</v>
      </c>
      <c r="Q189" s="118">
        <v>105</v>
      </c>
      <c r="R189" s="118">
        <v>132</v>
      </c>
    </row>
    <row r="190" spans="1:18" ht="15.75" customHeight="1">
      <c r="A190" s="120"/>
      <c r="B190" s="263"/>
      <c r="C190" s="121"/>
      <c r="D190" s="121"/>
      <c r="E190" s="104"/>
      <c r="F190" s="238" t="s">
        <v>286</v>
      </c>
      <c r="G190" s="104"/>
      <c r="H190" s="249"/>
      <c r="I190" s="104"/>
      <c r="J190" s="159"/>
      <c r="K190" s="159"/>
      <c r="L190" s="159"/>
      <c r="M190" s="159"/>
      <c r="N190" s="159"/>
      <c r="O190" s="159"/>
      <c r="P190" s="159"/>
      <c r="Q190" s="159"/>
      <c r="R190" s="174"/>
    </row>
    <row r="191" spans="1:18" ht="15.75" customHeight="1">
      <c r="A191" s="120"/>
      <c r="B191" s="264"/>
      <c r="C191" s="65"/>
      <c r="D191" s="65">
        <v>36</v>
      </c>
      <c r="E191" s="65">
        <v>52</v>
      </c>
      <c r="F191" s="66" t="s">
        <v>287</v>
      </c>
      <c r="G191" s="67" t="s">
        <v>267</v>
      </c>
      <c r="H191" s="191" t="s">
        <v>58</v>
      </c>
      <c r="I191" s="69" t="s">
        <v>288</v>
      </c>
      <c r="J191" s="202">
        <f t="shared" ref="J191" si="147">J192*100/J193</f>
        <v>100</v>
      </c>
      <c r="K191" s="159"/>
      <c r="L191" s="202">
        <f t="shared" ref="L191:O191" si="148">L192*100/L193</f>
        <v>100</v>
      </c>
      <c r="M191" s="202">
        <f t="shared" si="148"/>
        <v>100</v>
      </c>
      <c r="N191" s="202">
        <f t="shared" si="148"/>
        <v>100</v>
      </c>
      <c r="O191" s="202">
        <f t="shared" si="148"/>
        <v>100</v>
      </c>
      <c r="P191" s="202">
        <v>100</v>
      </c>
      <c r="Q191" s="202">
        <f t="shared" ref="Q191:R191" si="149">Q192*100/Q193</f>
        <v>100</v>
      </c>
      <c r="R191" s="202">
        <f t="shared" si="149"/>
        <v>100</v>
      </c>
    </row>
    <row r="192" spans="1:18" ht="15.75" customHeight="1">
      <c r="A192" s="120"/>
      <c r="B192" s="264"/>
      <c r="C192" s="65"/>
      <c r="D192" s="65"/>
      <c r="E192" s="65"/>
      <c r="F192" s="66" t="s">
        <v>289</v>
      </c>
      <c r="G192" s="67" t="s">
        <v>203</v>
      </c>
      <c r="H192" s="191"/>
      <c r="I192" s="69"/>
      <c r="J192" s="111">
        <f t="shared" ref="J192:J193" si="150">SUM(L192:R192)</f>
        <v>7</v>
      </c>
      <c r="K192" s="111"/>
      <c r="L192" s="111">
        <v>1</v>
      </c>
      <c r="M192" s="111">
        <v>1</v>
      </c>
      <c r="N192" s="111">
        <v>1</v>
      </c>
      <c r="O192" s="111">
        <v>1</v>
      </c>
      <c r="P192" s="111">
        <v>1</v>
      </c>
      <c r="Q192" s="111">
        <v>1</v>
      </c>
      <c r="R192" s="111">
        <v>1</v>
      </c>
    </row>
    <row r="193" spans="1:20" ht="15.75" customHeight="1">
      <c r="A193" s="120"/>
      <c r="B193" s="254"/>
      <c r="C193" s="92"/>
      <c r="D193" s="92"/>
      <c r="E193" s="92"/>
      <c r="F193" s="149" t="s">
        <v>290</v>
      </c>
      <c r="G193" s="163" t="s">
        <v>203</v>
      </c>
      <c r="H193" s="195"/>
      <c r="I193" s="117"/>
      <c r="J193" s="130">
        <f t="shared" si="150"/>
        <v>7</v>
      </c>
      <c r="K193" s="130"/>
      <c r="L193" s="130">
        <v>1</v>
      </c>
      <c r="M193" s="130">
        <v>1</v>
      </c>
      <c r="N193" s="130">
        <v>1</v>
      </c>
      <c r="O193" s="130">
        <v>1</v>
      </c>
      <c r="P193" s="130">
        <v>1</v>
      </c>
      <c r="Q193" s="130">
        <v>1</v>
      </c>
      <c r="R193" s="130">
        <v>1</v>
      </c>
    </row>
    <row r="194" spans="1:20" ht="37.5">
      <c r="A194" s="120"/>
      <c r="B194" s="102">
        <v>15</v>
      </c>
      <c r="C194" s="102"/>
      <c r="D194" s="102"/>
      <c r="E194" s="102">
        <v>53</v>
      </c>
      <c r="F194" s="150" t="s">
        <v>291</v>
      </c>
      <c r="G194" s="56" t="s">
        <v>267</v>
      </c>
      <c r="H194" s="249" t="s">
        <v>58</v>
      </c>
      <c r="I194" s="58" t="s">
        <v>288</v>
      </c>
      <c r="J194" s="202">
        <f t="shared" ref="J194" si="151">J195*100/J196</f>
        <v>100</v>
      </c>
      <c r="K194" s="159"/>
      <c r="L194" s="202">
        <f t="shared" ref="L194:O194" si="152">L195*100/L196</f>
        <v>100</v>
      </c>
      <c r="M194" s="202">
        <f t="shared" si="152"/>
        <v>100</v>
      </c>
      <c r="N194" s="202">
        <f t="shared" si="152"/>
        <v>100</v>
      </c>
      <c r="O194" s="202">
        <f t="shared" si="152"/>
        <v>100</v>
      </c>
      <c r="P194" s="202">
        <v>100</v>
      </c>
      <c r="Q194" s="202">
        <f t="shared" ref="Q194:R194" si="153">Q195*100/Q196</f>
        <v>100</v>
      </c>
      <c r="R194" s="202">
        <f t="shared" si="153"/>
        <v>100</v>
      </c>
    </row>
    <row r="195" spans="1:20" ht="15.75" customHeight="1">
      <c r="A195" s="120"/>
      <c r="B195" s="65"/>
      <c r="C195" s="65"/>
      <c r="D195" s="65"/>
      <c r="E195" s="65"/>
      <c r="F195" s="110" t="s">
        <v>292</v>
      </c>
      <c r="G195" s="67" t="s">
        <v>203</v>
      </c>
      <c r="H195" s="191"/>
      <c r="I195" s="69"/>
      <c r="J195" s="111">
        <f t="shared" ref="J195:J196" si="154">SUM(L195:R195)</f>
        <v>7</v>
      </c>
      <c r="K195" s="111"/>
      <c r="L195" s="111">
        <v>1</v>
      </c>
      <c r="M195" s="111">
        <v>1</v>
      </c>
      <c r="N195" s="111">
        <v>1</v>
      </c>
      <c r="O195" s="111">
        <v>1</v>
      </c>
      <c r="P195" s="111">
        <v>1</v>
      </c>
      <c r="Q195" s="111">
        <v>1</v>
      </c>
      <c r="R195" s="111">
        <v>1</v>
      </c>
    </row>
    <row r="196" spans="1:20" ht="15.75" customHeight="1">
      <c r="A196" s="120"/>
      <c r="B196" s="114"/>
      <c r="C196" s="114"/>
      <c r="D196" s="114"/>
      <c r="E196" s="114"/>
      <c r="F196" s="244" t="s">
        <v>293</v>
      </c>
      <c r="G196" s="160" t="s">
        <v>203</v>
      </c>
      <c r="H196" s="195"/>
      <c r="I196" s="96"/>
      <c r="J196" s="130">
        <f t="shared" si="154"/>
        <v>7</v>
      </c>
      <c r="K196" s="130"/>
      <c r="L196" s="130">
        <v>1</v>
      </c>
      <c r="M196" s="130">
        <v>1</v>
      </c>
      <c r="N196" s="130">
        <v>1</v>
      </c>
      <c r="O196" s="130">
        <v>1</v>
      </c>
      <c r="P196" s="130">
        <v>1</v>
      </c>
      <c r="Q196" s="130">
        <v>1</v>
      </c>
      <c r="R196" s="130">
        <v>1</v>
      </c>
    </row>
    <row r="197" spans="1:20" ht="37.5">
      <c r="A197" s="120"/>
      <c r="B197" s="257">
        <v>14</v>
      </c>
      <c r="C197" s="122"/>
      <c r="D197" s="122"/>
      <c r="E197" s="122">
        <v>54</v>
      </c>
      <c r="F197" s="158" t="s">
        <v>294</v>
      </c>
      <c r="G197" s="147" t="s">
        <v>295</v>
      </c>
      <c r="H197" s="249" t="s">
        <v>58</v>
      </c>
      <c r="I197" s="104" t="s">
        <v>288</v>
      </c>
      <c r="J197" s="203">
        <f t="shared" ref="J197" si="155">J198*100/J199</f>
        <v>30.277777777777779</v>
      </c>
      <c r="K197" s="159"/>
      <c r="L197" s="203">
        <f t="shared" ref="L197:O197" si="156">L198*100/L199</f>
        <v>54.166666666666664</v>
      </c>
      <c r="M197" s="203">
        <f t="shared" si="156"/>
        <v>41.379310344827587</v>
      </c>
      <c r="N197" s="203">
        <f t="shared" si="156"/>
        <v>10.714285714285714</v>
      </c>
      <c r="O197" s="202">
        <f t="shared" si="156"/>
        <v>100</v>
      </c>
      <c r="P197" s="202">
        <v>100</v>
      </c>
      <c r="Q197" s="202">
        <f t="shared" ref="Q197:R197" si="157">Q198*100/Q199</f>
        <v>85.714285714285708</v>
      </c>
      <c r="R197" s="203">
        <f t="shared" si="157"/>
        <v>0</v>
      </c>
    </row>
    <row r="198" spans="1:20" ht="15.75" customHeight="1">
      <c r="A198" s="120"/>
      <c r="B198" s="264"/>
      <c r="C198" s="65"/>
      <c r="D198" s="65"/>
      <c r="E198" s="65"/>
      <c r="F198" s="110" t="s">
        <v>296</v>
      </c>
      <c r="G198" s="67" t="s">
        <v>203</v>
      </c>
      <c r="H198" s="191"/>
      <c r="I198" s="69"/>
      <c r="J198" s="111">
        <f t="shared" ref="J198:J199" si="158">SUM(L198:R198)</f>
        <v>109</v>
      </c>
      <c r="K198" s="111"/>
      <c r="L198" s="111">
        <v>13</v>
      </c>
      <c r="M198" s="111">
        <v>12</v>
      </c>
      <c r="N198" s="111">
        <v>9</v>
      </c>
      <c r="O198" s="111">
        <v>35</v>
      </c>
      <c r="P198" s="111">
        <v>22</v>
      </c>
      <c r="Q198" s="111">
        <v>18</v>
      </c>
      <c r="R198" s="111">
        <v>0</v>
      </c>
    </row>
    <row r="199" spans="1:20" ht="15.75" customHeight="1">
      <c r="A199" s="141"/>
      <c r="B199" s="265"/>
      <c r="C199" s="167"/>
      <c r="D199" s="167"/>
      <c r="E199" s="167"/>
      <c r="F199" s="242" t="s">
        <v>297</v>
      </c>
      <c r="G199" s="169" t="s">
        <v>203</v>
      </c>
      <c r="H199" s="266"/>
      <c r="I199" s="171"/>
      <c r="J199" s="172">
        <f t="shared" si="158"/>
        <v>360</v>
      </c>
      <c r="K199" s="172"/>
      <c r="L199" s="172">
        <v>24</v>
      </c>
      <c r="M199" s="172">
        <v>29</v>
      </c>
      <c r="N199" s="172">
        <v>84</v>
      </c>
      <c r="O199" s="172">
        <v>35</v>
      </c>
      <c r="P199" s="172">
        <v>22</v>
      </c>
      <c r="Q199" s="172">
        <v>21</v>
      </c>
      <c r="R199" s="172">
        <v>145</v>
      </c>
    </row>
    <row r="200" spans="1:20" ht="15.75" customHeight="1">
      <c r="A200" s="63" t="s">
        <v>25</v>
      </c>
      <c r="B200" s="261"/>
      <c r="C200" s="261"/>
      <c r="D200" s="261"/>
      <c r="E200" s="147"/>
      <c r="F200" s="238" t="s">
        <v>298</v>
      </c>
      <c r="G200" s="104"/>
      <c r="H200" s="249"/>
      <c r="I200" s="104"/>
      <c r="J200" s="159"/>
      <c r="K200" s="159"/>
      <c r="L200" s="159"/>
      <c r="M200" s="159"/>
      <c r="N200" s="159"/>
      <c r="O200" s="159"/>
      <c r="P200" s="159"/>
      <c r="Q200" s="159"/>
      <c r="R200" s="174"/>
    </row>
    <row r="201" spans="1:20" ht="15.75" customHeight="1">
      <c r="A201" s="63"/>
      <c r="B201" s="69"/>
      <c r="C201" s="69"/>
      <c r="D201" s="65">
        <v>37</v>
      </c>
      <c r="E201" s="65">
        <v>55</v>
      </c>
      <c r="F201" s="66" t="s">
        <v>299</v>
      </c>
      <c r="G201" s="67" t="s">
        <v>180</v>
      </c>
      <c r="H201" s="191" t="s">
        <v>58</v>
      </c>
      <c r="I201" s="69" t="s">
        <v>300</v>
      </c>
      <c r="J201" s="202">
        <f t="shared" ref="J201" si="159">J202*100/J203</f>
        <v>93.023255813953483</v>
      </c>
      <c r="K201" s="159"/>
      <c r="L201" s="202">
        <f t="shared" ref="L201:O201" si="160">L202*100/L203</f>
        <v>100</v>
      </c>
      <c r="M201" s="202">
        <f t="shared" si="160"/>
        <v>75</v>
      </c>
      <c r="N201" s="202">
        <f t="shared" si="160"/>
        <v>90</v>
      </c>
      <c r="O201" s="202">
        <f t="shared" si="160"/>
        <v>100</v>
      </c>
      <c r="P201" s="202">
        <v>100</v>
      </c>
      <c r="Q201" s="203">
        <f t="shared" ref="Q201:R201" si="161">Q202*100/Q203</f>
        <v>50</v>
      </c>
      <c r="R201" s="202">
        <f t="shared" si="161"/>
        <v>100</v>
      </c>
    </row>
    <row r="202" spans="1:20" ht="15.75" customHeight="1">
      <c r="A202" s="63"/>
      <c r="B202" s="69"/>
      <c r="C202" s="69"/>
      <c r="D202" s="69"/>
      <c r="E202" s="65"/>
      <c r="F202" s="66" t="s">
        <v>301</v>
      </c>
      <c r="G202" s="67" t="s">
        <v>203</v>
      </c>
      <c r="H202" s="191"/>
      <c r="I202" s="69"/>
      <c r="J202" s="111">
        <v>40</v>
      </c>
      <c r="K202" s="111"/>
      <c r="L202" s="111">
        <v>14</v>
      </c>
      <c r="M202" s="111">
        <v>3</v>
      </c>
      <c r="N202" s="111">
        <v>9</v>
      </c>
      <c r="O202" s="111">
        <v>6</v>
      </c>
      <c r="P202" s="111">
        <v>5</v>
      </c>
      <c r="Q202" s="111">
        <v>1</v>
      </c>
      <c r="R202" s="111">
        <v>2</v>
      </c>
    </row>
    <row r="203" spans="1:20" ht="15.75" customHeight="1">
      <c r="A203" s="63"/>
      <c r="B203" s="96"/>
      <c r="C203" s="96"/>
      <c r="D203" s="96"/>
      <c r="E203" s="114"/>
      <c r="F203" s="93" t="s">
        <v>302</v>
      </c>
      <c r="G203" s="160" t="s">
        <v>203</v>
      </c>
      <c r="H203" s="195"/>
      <c r="I203" s="96"/>
      <c r="J203" s="130">
        <v>43</v>
      </c>
      <c r="K203" s="130"/>
      <c r="L203" s="130">
        <v>14</v>
      </c>
      <c r="M203" s="130">
        <v>4</v>
      </c>
      <c r="N203" s="130">
        <v>10</v>
      </c>
      <c r="O203" s="130">
        <v>6</v>
      </c>
      <c r="P203" s="130">
        <v>5</v>
      </c>
      <c r="Q203" s="130">
        <v>2</v>
      </c>
      <c r="R203" s="130">
        <v>2</v>
      </c>
    </row>
    <row r="204" spans="1:20" ht="15.75" customHeight="1">
      <c r="A204" s="63"/>
      <c r="B204" s="267"/>
      <c r="C204" s="267"/>
      <c r="D204" s="268">
        <v>38</v>
      </c>
      <c r="E204" s="268">
        <v>56</v>
      </c>
      <c r="F204" s="269" t="s">
        <v>303</v>
      </c>
      <c r="G204" s="270" t="s">
        <v>304</v>
      </c>
      <c r="H204" s="271" t="s">
        <v>58</v>
      </c>
      <c r="I204" s="272" t="s">
        <v>300</v>
      </c>
      <c r="J204" s="229" t="s">
        <v>121</v>
      </c>
      <c r="K204" s="273"/>
      <c r="L204" s="229" t="s">
        <v>121</v>
      </c>
      <c r="M204" s="229" t="s">
        <v>121</v>
      </c>
      <c r="N204" s="229" t="s">
        <v>121</v>
      </c>
      <c r="O204" s="229" t="s">
        <v>121</v>
      </c>
      <c r="P204" s="229" t="s">
        <v>121</v>
      </c>
      <c r="Q204" s="229" t="s">
        <v>121</v>
      </c>
      <c r="R204" s="229" t="s">
        <v>121</v>
      </c>
      <c r="T204" s="274"/>
    </row>
    <row r="205" spans="1:20" ht="15.75" customHeight="1">
      <c r="A205" s="63"/>
      <c r="B205" s="275"/>
      <c r="C205" s="275"/>
      <c r="D205" s="275"/>
      <c r="E205" s="276"/>
      <c r="F205" s="227" t="s">
        <v>305</v>
      </c>
      <c r="G205" s="228" t="s">
        <v>203</v>
      </c>
      <c r="H205" s="277"/>
      <c r="I205" s="79"/>
      <c r="J205" s="278" t="s">
        <v>121</v>
      </c>
      <c r="K205" s="81"/>
      <c r="L205" s="278" t="s">
        <v>121</v>
      </c>
      <c r="M205" s="278" t="s">
        <v>121</v>
      </c>
      <c r="N205" s="278" t="s">
        <v>121</v>
      </c>
      <c r="O205" s="278" t="s">
        <v>121</v>
      </c>
      <c r="P205" s="278" t="s">
        <v>121</v>
      </c>
      <c r="Q205" s="278" t="s">
        <v>121</v>
      </c>
      <c r="R205" s="278" t="s">
        <v>121</v>
      </c>
    </row>
    <row r="206" spans="1:20" ht="15.75" customHeight="1">
      <c r="A206" s="63"/>
      <c r="B206" s="279"/>
      <c r="C206" s="279"/>
      <c r="D206" s="279"/>
      <c r="E206" s="280"/>
      <c r="F206" s="232" t="s">
        <v>302</v>
      </c>
      <c r="G206" s="233" t="s">
        <v>203</v>
      </c>
      <c r="H206" s="281"/>
      <c r="I206" s="235"/>
      <c r="J206" s="278" t="s">
        <v>121</v>
      </c>
      <c r="K206" s="236"/>
      <c r="L206" s="278" t="s">
        <v>121</v>
      </c>
      <c r="M206" s="278" t="s">
        <v>121</v>
      </c>
      <c r="N206" s="278" t="s">
        <v>121</v>
      </c>
      <c r="O206" s="278" t="s">
        <v>121</v>
      </c>
      <c r="P206" s="278" t="s">
        <v>121</v>
      </c>
      <c r="Q206" s="278" t="s">
        <v>121</v>
      </c>
      <c r="R206" s="278" t="s">
        <v>121</v>
      </c>
    </row>
    <row r="207" spans="1:20" ht="15.75" customHeight="1">
      <c r="A207" s="63"/>
      <c r="B207" s="257">
        <v>9</v>
      </c>
      <c r="C207" s="122"/>
      <c r="D207" s="122"/>
      <c r="E207" s="122">
        <v>57</v>
      </c>
      <c r="F207" s="146" t="s">
        <v>306</v>
      </c>
      <c r="G207" s="104" t="s">
        <v>307</v>
      </c>
      <c r="H207" s="249" t="s">
        <v>58</v>
      </c>
      <c r="I207" s="104" t="s">
        <v>308</v>
      </c>
      <c r="J207" s="161">
        <v>100</v>
      </c>
      <c r="K207" s="159"/>
      <c r="L207" s="161">
        <f t="shared" ref="L207:O207" si="162">L208*100/L209</f>
        <v>100</v>
      </c>
      <c r="M207" s="161">
        <f t="shared" si="162"/>
        <v>100</v>
      </c>
      <c r="N207" s="161">
        <f t="shared" si="162"/>
        <v>100</v>
      </c>
      <c r="O207" s="161">
        <f t="shared" si="162"/>
        <v>100</v>
      </c>
      <c r="P207" s="161">
        <v>100</v>
      </c>
      <c r="Q207" s="161">
        <f t="shared" ref="Q207:R207" si="163">Q208*100/Q209</f>
        <v>100</v>
      </c>
      <c r="R207" s="161">
        <f t="shared" si="163"/>
        <v>100</v>
      </c>
    </row>
    <row r="208" spans="1:20" ht="15.75" customHeight="1">
      <c r="A208" s="63"/>
      <c r="B208" s="264"/>
      <c r="C208" s="65"/>
      <c r="D208" s="65"/>
      <c r="E208" s="65"/>
      <c r="F208" s="66" t="s">
        <v>309</v>
      </c>
      <c r="G208" s="67" t="s">
        <v>203</v>
      </c>
      <c r="H208" s="191"/>
      <c r="I208" s="69"/>
      <c r="J208" s="111">
        <f t="shared" ref="J208:J209" si="164">SUM(L208:R208)</f>
        <v>7</v>
      </c>
      <c r="K208" s="111"/>
      <c r="L208" s="85">
        <v>1</v>
      </c>
      <c r="M208" s="85">
        <v>1</v>
      </c>
      <c r="N208" s="85">
        <v>1</v>
      </c>
      <c r="O208" s="85">
        <v>1</v>
      </c>
      <c r="P208" s="85">
        <v>1</v>
      </c>
      <c r="Q208" s="85">
        <v>1</v>
      </c>
      <c r="R208" s="85">
        <v>1</v>
      </c>
    </row>
    <row r="209" spans="1:20" ht="15.75" customHeight="1">
      <c r="A209" s="63"/>
      <c r="B209" s="254"/>
      <c r="C209" s="92"/>
      <c r="D209" s="92"/>
      <c r="E209" s="92"/>
      <c r="F209" s="149" t="s">
        <v>290</v>
      </c>
      <c r="G209" s="163" t="s">
        <v>203</v>
      </c>
      <c r="H209" s="255"/>
      <c r="I209" s="117"/>
      <c r="J209" s="130">
        <f t="shared" si="164"/>
        <v>7</v>
      </c>
      <c r="K209" s="130"/>
      <c r="L209" s="118">
        <v>1</v>
      </c>
      <c r="M209" s="118">
        <v>1</v>
      </c>
      <c r="N209" s="118">
        <v>1</v>
      </c>
      <c r="O209" s="118">
        <v>1</v>
      </c>
      <c r="P209" s="118">
        <v>1</v>
      </c>
      <c r="Q209" s="118">
        <v>1</v>
      </c>
      <c r="R209" s="118">
        <v>1</v>
      </c>
    </row>
    <row r="210" spans="1:20" ht="15.75" customHeight="1">
      <c r="A210" s="63"/>
      <c r="B210" s="267"/>
      <c r="C210" s="267"/>
      <c r="D210" s="268">
        <v>39</v>
      </c>
      <c r="E210" s="268">
        <v>58</v>
      </c>
      <c r="F210" s="282" t="s">
        <v>310</v>
      </c>
      <c r="G210" s="270" t="s">
        <v>311</v>
      </c>
      <c r="H210" s="271" t="s">
        <v>58</v>
      </c>
      <c r="I210" s="272" t="s">
        <v>308</v>
      </c>
      <c r="J210" s="229" t="s">
        <v>121</v>
      </c>
      <c r="K210" s="124"/>
      <c r="L210" s="229" t="s">
        <v>121</v>
      </c>
      <c r="M210" s="229" t="s">
        <v>121</v>
      </c>
      <c r="N210" s="229" t="s">
        <v>121</v>
      </c>
      <c r="O210" s="229" t="s">
        <v>121</v>
      </c>
      <c r="P210" s="229" t="s">
        <v>121</v>
      </c>
      <c r="Q210" s="229" t="s">
        <v>121</v>
      </c>
      <c r="R210" s="229" t="s">
        <v>121</v>
      </c>
      <c r="T210" s="274"/>
    </row>
    <row r="211" spans="1:20" ht="15.75" customHeight="1">
      <c r="A211" s="63"/>
      <c r="B211" s="275"/>
      <c r="C211" s="275"/>
      <c r="D211" s="275"/>
      <c r="E211" s="276"/>
      <c r="F211" s="227" t="s">
        <v>312</v>
      </c>
      <c r="G211" s="228" t="s">
        <v>203</v>
      </c>
      <c r="H211" s="277"/>
      <c r="I211" s="79"/>
      <c r="J211" s="278" t="s">
        <v>121</v>
      </c>
      <c r="K211" s="81"/>
      <c r="L211" s="278" t="s">
        <v>121</v>
      </c>
      <c r="M211" s="278" t="s">
        <v>121</v>
      </c>
      <c r="N211" s="278" t="s">
        <v>121</v>
      </c>
      <c r="O211" s="278" t="s">
        <v>121</v>
      </c>
      <c r="P211" s="278" t="s">
        <v>121</v>
      </c>
      <c r="Q211" s="278" t="s">
        <v>121</v>
      </c>
      <c r="R211" s="278" t="s">
        <v>121</v>
      </c>
    </row>
    <row r="212" spans="1:20" ht="15.75" customHeight="1">
      <c r="A212" s="63"/>
      <c r="B212" s="279"/>
      <c r="C212" s="279"/>
      <c r="D212" s="279"/>
      <c r="E212" s="280"/>
      <c r="F212" s="232" t="s">
        <v>313</v>
      </c>
      <c r="G212" s="233" t="s">
        <v>203</v>
      </c>
      <c r="H212" s="281"/>
      <c r="I212" s="235"/>
      <c r="J212" s="278" t="s">
        <v>121</v>
      </c>
      <c r="K212" s="236"/>
      <c r="L212" s="278" t="s">
        <v>121</v>
      </c>
      <c r="M212" s="278" t="s">
        <v>121</v>
      </c>
      <c r="N212" s="278" t="s">
        <v>121</v>
      </c>
      <c r="O212" s="278" t="s">
        <v>121</v>
      </c>
      <c r="P212" s="278" t="s">
        <v>121</v>
      </c>
      <c r="Q212" s="278" t="s">
        <v>121</v>
      </c>
      <c r="R212" s="278" t="s">
        <v>121</v>
      </c>
    </row>
    <row r="213" spans="1:20" ht="15.75" customHeight="1">
      <c r="A213" s="63"/>
      <c r="B213" s="263"/>
      <c r="C213" s="121"/>
      <c r="D213" s="122">
        <v>40</v>
      </c>
      <c r="E213" s="122">
        <v>59</v>
      </c>
      <c r="F213" s="146" t="s">
        <v>314</v>
      </c>
      <c r="G213" s="104" t="s">
        <v>267</v>
      </c>
      <c r="H213" s="249" t="s">
        <v>58</v>
      </c>
      <c r="I213" s="104" t="s">
        <v>160</v>
      </c>
      <c r="J213" s="203">
        <f t="shared" ref="J213" si="165">J214*100/J215</f>
        <v>91.139240506329116</v>
      </c>
      <c r="K213" s="159"/>
      <c r="L213" s="203">
        <f t="shared" ref="L213:O213" si="166">L214*100/L215</f>
        <v>90.163934426229503</v>
      </c>
      <c r="M213" s="202">
        <f t="shared" si="166"/>
        <v>100</v>
      </c>
      <c r="N213" s="203">
        <f t="shared" si="166"/>
        <v>96.875</v>
      </c>
      <c r="O213" s="202">
        <f t="shared" si="166"/>
        <v>100</v>
      </c>
      <c r="P213" s="203">
        <v>71.428571428571431</v>
      </c>
      <c r="Q213" s="202">
        <f t="shared" ref="Q213:R213" si="167">Q214*100/Q215</f>
        <v>100</v>
      </c>
      <c r="R213" s="203">
        <f t="shared" si="167"/>
        <v>57.142857142857146</v>
      </c>
    </row>
    <row r="214" spans="1:20" ht="15.75" customHeight="1">
      <c r="A214" s="63"/>
      <c r="B214" s="283"/>
      <c r="C214" s="91"/>
      <c r="D214" s="91"/>
      <c r="E214" s="92"/>
      <c r="F214" s="66" t="s">
        <v>315</v>
      </c>
      <c r="G214" s="67" t="s">
        <v>203</v>
      </c>
      <c r="H214" s="255"/>
      <c r="I214" s="117"/>
      <c r="J214" s="111">
        <f t="shared" ref="J214:J215" si="168">SUM(L214:R214)</f>
        <v>144</v>
      </c>
      <c r="K214" s="111"/>
      <c r="L214" s="85">
        <v>55</v>
      </c>
      <c r="M214" s="85">
        <v>15</v>
      </c>
      <c r="N214" s="85">
        <v>31</v>
      </c>
      <c r="O214" s="85">
        <v>23</v>
      </c>
      <c r="P214" s="85">
        <v>10</v>
      </c>
      <c r="Q214" s="85">
        <v>6</v>
      </c>
      <c r="R214" s="85">
        <v>4</v>
      </c>
    </row>
    <row r="215" spans="1:20" ht="15.75" customHeight="1">
      <c r="A215" s="63"/>
      <c r="B215" s="283"/>
      <c r="C215" s="91"/>
      <c r="D215" s="91"/>
      <c r="E215" s="92"/>
      <c r="F215" s="149" t="s">
        <v>316</v>
      </c>
      <c r="G215" s="163" t="s">
        <v>203</v>
      </c>
      <c r="H215" s="255"/>
      <c r="I215" s="117"/>
      <c r="J215" s="130">
        <f t="shared" si="168"/>
        <v>158</v>
      </c>
      <c r="K215" s="130"/>
      <c r="L215" s="118">
        <v>61</v>
      </c>
      <c r="M215" s="118">
        <v>15</v>
      </c>
      <c r="N215" s="118">
        <v>32</v>
      </c>
      <c r="O215" s="118">
        <v>23</v>
      </c>
      <c r="P215" s="118">
        <v>14</v>
      </c>
      <c r="Q215" s="118">
        <v>6</v>
      </c>
      <c r="R215" s="118">
        <v>7</v>
      </c>
    </row>
    <row r="216" spans="1:20" ht="15.75" customHeight="1">
      <c r="A216" s="63"/>
      <c r="B216" s="101"/>
      <c r="C216" s="101"/>
      <c r="D216" s="102">
        <v>41</v>
      </c>
      <c r="E216" s="102">
        <v>60</v>
      </c>
      <c r="F216" s="143" t="s">
        <v>317</v>
      </c>
      <c r="G216" s="58" t="s">
        <v>318</v>
      </c>
      <c r="H216" s="59" t="s">
        <v>58</v>
      </c>
      <c r="I216" s="58" t="s">
        <v>160</v>
      </c>
      <c r="J216" s="202">
        <f t="shared" ref="J216:R216" si="169">J217*100/J218</f>
        <v>60.294117647058826</v>
      </c>
      <c r="K216" s="161"/>
      <c r="L216" s="202">
        <f t="shared" si="169"/>
        <v>61.904761904761905</v>
      </c>
      <c r="M216" s="202">
        <f t="shared" si="169"/>
        <v>100</v>
      </c>
      <c r="N216" s="203">
        <f t="shared" si="169"/>
        <v>36.585365853658537</v>
      </c>
      <c r="O216" s="202">
        <f t="shared" si="169"/>
        <v>78.94736842105263</v>
      </c>
      <c r="P216" s="202">
        <f t="shared" si="169"/>
        <v>61.53846153846154</v>
      </c>
      <c r="Q216" s="202">
        <f t="shared" si="169"/>
        <v>80</v>
      </c>
      <c r="R216" s="202">
        <f t="shared" si="169"/>
        <v>66.666666666666671</v>
      </c>
    </row>
    <row r="217" spans="1:20" ht="15.75" customHeight="1">
      <c r="A217" s="63"/>
      <c r="B217" s="64"/>
      <c r="C217" s="64"/>
      <c r="D217" s="64"/>
      <c r="E217" s="65"/>
      <c r="F217" s="66" t="s">
        <v>319</v>
      </c>
      <c r="G217" s="67" t="s">
        <v>203</v>
      </c>
      <c r="H217" s="68"/>
      <c r="I217" s="69"/>
      <c r="J217" s="111">
        <f t="shared" ref="J217:J218" si="170">SUM(L217:R217)</f>
        <v>82</v>
      </c>
      <c r="K217" s="111"/>
      <c r="L217" s="85">
        <v>26</v>
      </c>
      <c r="M217" s="85">
        <v>10</v>
      </c>
      <c r="N217" s="85">
        <v>15</v>
      </c>
      <c r="O217" s="85">
        <v>15</v>
      </c>
      <c r="P217" s="85">
        <v>8</v>
      </c>
      <c r="Q217" s="85">
        <v>4</v>
      </c>
      <c r="R217" s="85">
        <v>4</v>
      </c>
    </row>
    <row r="218" spans="1:20" ht="15.75" customHeight="1">
      <c r="A218" s="63"/>
      <c r="B218" s="91"/>
      <c r="C218" s="91"/>
      <c r="D218" s="91"/>
      <c r="E218" s="92"/>
      <c r="F218" s="149" t="s">
        <v>320</v>
      </c>
      <c r="G218" s="163"/>
      <c r="H218" s="116"/>
      <c r="I218" s="117"/>
      <c r="J218" s="130">
        <f t="shared" si="170"/>
        <v>136</v>
      </c>
      <c r="K218" s="130"/>
      <c r="L218" s="118">
        <v>42</v>
      </c>
      <c r="M218" s="118">
        <v>10</v>
      </c>
      <c r="N218" s="118">
        <v>41</v>
      </c>
      <c r="O218" s="118">
        <v>19</v>
      </c>
      <c r="P218" s="118">
        <v>13</v>
      </c>
      <c r="Q218" s="118">
        <v>5</v>
      </c>
      <c r="R218" s="118">
        <v>6</v>
      </c>
    </row>
    <row r="219" spans="1:20" ht="37.5">
      <c r="A219" s="120"/>
      <c r="B219" s="91">
        <v>18</v>
      </c>
      <c r="C219" s="91"/>
      <c r="D219" s="91"/>
      <c r="E219" s="92">
        <v>61</v>
      </c>
      <c r="F219" s="143" t="s">
        <v>321</v>
      </c>
      <c r="G219" s="58" t="s">
        <v>322</v>
      </c>
      <c r="H219" s="284" t="s">
        <v>323</v>
      </c>
      <c r="I219" s="58" t="s">
        <v>308</v>
      </c>
      <c r="J219" s="202">
        <f t="shared" ref="J219" si="171">J220*100/J221</f>
        <v>85.820895522388057</v>
      </c>
      <c r="K219" s="159"/>
      <c r="L219" s="202">
        <f t="shared" ref="L219:R219" si="172">L220*100/L221</f>
        <v>100</v>
      </c>
      <c r="M219" s="202">
        <f t="shared" si="172"/>
        <v>100</v>
      </c>
      <c r="N219" s="202">
        <f t="shared" si="172"/>
        <v>100</v>
      </c>
      <c r="O219" s="203">
        <f t="shared" si="172"/>
        <v>51.515151515151516</v>
      </c>
      <c r="P219" s="203">
        <f t="shared" si="172"/>
        <v>29.62962962962963</v>
      </c>
      <c r="Q219" s="202">
        <f t="shared" si="172"/>
        <v>87.5</v>
      </c>
      <c r="R219" s="202">
        <f t="shared" si="172"/>
        <v>77.777777777777771</v>
      </c>
    </row>
    <row r="220" spans="1:20" ht="15.75" customHeight="1">
      <c r="A220" s="120"/>
      <c r="B220" s="91"/>
      <c r="C220" s="91"/>
      <c r="D220" s="91"/>
      <c r="E220" s="92"/>
      <c r="F220" s="149" t="s">
        <v>324</v>
      </c>
      <c r="G220" s="163"/>
      <c r="H220" s="116"/>
      <c r="I220" s="117"/>
      <c r="J220" s="111">
        <f t="shared" ref="J220:J221" si="173">SUM(L220:R220)</f>
        <v>230</v>
      </c>
      <c r="K220" s="211"/>
      <c r="L220" s="85">
        <v>105</v>
      </c>
      <c r="M220" s="85">
        <v>20</v>
      </c>
      <c r="N220" s="85">
        <v>66</v>
      </c>
      <c r="O220" s="85">
        <v>17</v>
      </c>
      <c r="P220" s="85">
        <v>8</v>
      </c>
      <c r="Q220" s="85">
        <v>7</v>
      </c>
      <c r="R220" s="85">
        <v>7</v>
      </c>
    </row>
    <row r="221" spans="1:20" ht="18.75" customHeight="1">
      <c r="A221" s="141"/>
      <c r="B221" s="166"/>
      <c r="C221" s="166"/>
      <c r="D221" s="166"/>
      <c r="E221" s="167"/>
      <c r="F221" s="168" t="s">
        <v>325</v>
      </c>
      <c r="G221" s="169"/>
      <c r="H221" s="170"/>
      <c r="I221" s="171"/>
      <c r="J221" s="172">
        <f t="shared" si="173"/>
        <v>268</v>
      </c>
      <c r="K221" s="172"/>
      <c r="L221" s="285">
        <v>105</v>
      </c>
      <c r="M221" s="285">
        <v>20</v>
      </c>
      <c r="N221" s="285">
        <v>66</v>
      </c>
      <c r="O221" s="285">
        <v>33</v>
      </c>
      <c r="P221" s="285">
        <v>27</v>
      </c>
      <c r="Q221" s="285">
        <v>8</v>
      </c>
      <c r="R221" s="285">
        <v>9</v>
      </c>
    </row>
    <row r="222" spans="1:20" ht="29.25" customHeight="1">
      <c r="A222" s="286" t="s">
        <v>326</v>
      </c>
      <c r="B222" s="287"/>
      <c r="C222" s="287"/>
      <c r="D222" s="287"/>
      <c r="E222" s="288"/>
      <c r="F222" s="287"/>
      <c r="G222" s="29"/>
      <c r="H222" s="28"/>
      <c r="I222" s="29"/>
      <c r="J222" s="28"/>
      <c r="K222" s="28"/>
      <c r="L222" s="28"/>
      <c r="M222" s="28"/>
      <c r="N222" s="28"/>
      <c r="O222" s="28"/>
      <c r="P222" s="28"/>
      <c r="Q222" s="28"/>
      <c r="R222" s="289"/>
    </row>
    <row r="223" spans="1:20" ht="27" customHeight="1">
      <c r="A223" s="290" t="s">
        <v>327</v>
      </c>
      <c r="B223" s="291"/>
      <c r="C223" s="291"/>
      <c r="D223" s="291"/>
      <c r="E223" s="288"/>
      <c r="F223" s="291"/>
      <c r="G223" s="45"/>
      <c r="H223" s="28"/>
      <c r="I223" s="29"/>
      <c r="J223" s="28"/>
      <c r="K223" s="28"/>
      <c r="L223" s="28"/>
      <c r="M223" s="28"/>
      <c r="N223" s="28"/>
      <c r="O223" s="28"/>
      <c r="P223" s="28"/>
      <c r="Q223" s="28"/>
      <c r="R223" s="289"/>
    </row>
    <row r="224" spans="1:20" ht="15.75" customHeight="1">
      <c r="A224" s="54" t="s">
        <v>26</v>
      </c>
      <c r="B224" s="55"/>
      <c r="C224" s="55"/>
      <c r="D224" s="55"/>
      <c r="E224" s="56"/>
      <c r="F224" s="292" t="s">
        <v>328</v>
      </c>
      <c r="G224" s="58"/>
      <c r="H224" s="246"/>
      <c r="I224" s="58"/>
      <c r="J224" s="61"/>
      <c r="K224" s="61"/>
      <c r="L224" s="61"/>
      <c r="M224" s="61"/>
      <c r="N224" s="61"/>
      <c r="O224" s="61"/>
      <c r="P224" s="61"/>
      <c r="Q224" s="61"/>
      <c r="R224" s="60"/>
    </row>
    <row r="225" spans="1:20" ht="15.75" customHeight="1">
      <c r="A225" s="63"/>
      <c r="B225" s="122">
        <v>52</v>
      </c>
      <c r="C225" s="293"/>
      <c r="D225" s="293"/>
      <c r="E225" s="184"/>
      <c r="F225" s="183" t="s">
        <v>329</v>
      </c>
      <c r="G225" s="186"/>
      <c r="H225" s="28"/>
      <c r="I225" s="186"/>
      <c r="J225" s="187"/>
      <c r="K225" s="187"/>
      <c r="L225" s="289"/>
      <c r="M225" s="289"/>
      <c r="N225" s="289"/>
      <c r="O225" s="289"/>
      <c r="P225" s="289"/>
      <c r="Q225" s="289"/>
      <c r="R225" s="289"/>
    </row>
    <row r="226" spans="1:20" ht="15.75" customHeight="1">
      <c r="A226" s="63"/>
      <c r="B226" s="102">
        <v>52.1</v>
      </c>
      <c r="C226" s="102"/>
      <c r="D226" s="102"/>
      <c r="E226" s="102">
        <v>62</v>
      </c>
      <c r="F226" s="143" t="s">
        <v>330</v>
      </c>
      <c r="G226" s="56" t="s">
        <v>267</v>
      </c>
      <c r="H226" s="246" t="s">
        <v>58</v>
      </c>
      <c r="I226" s="58" t="s">
        <v>308</v>
      </c>
      <c r="J226" s="202">
        <v>100</v>
      </c>
      <c r="K226" s="159"/>
      <c r="L226" s="294">
        <f>L227*100/L228</f>
        <v>100</v>
      </c>
      <c r="M226" s="295" t="s">
        <v>121</v>
      </c>
      <c r="N226" s="295" t="s">
        <v>121</v>
      </c>
      <c r="O226" s="295" t="s">
        <v>121</v>
      </c>
      <c r="P226" s="295" t="s">
        <v>121</v>
      </c>
      <c r="Q226" s="295" t="s">
        <v>121</v>
      </c>
      <c r="R226" s="295" t="s">
        <v>121</v>
      </c>
      <c r="T226" s="296"/>
    </row>
    <row r="227" spans="1:20" ht="15.75" customHeight="1">
      <c r="A227" s="63"/>
      <c r="B227" s="65"/>
      <c r="C227" s="65"/>
      <c r="D227" s="65"/>
      <c r="E227" s="65"/>
      <c r="F227" s="66" t="s">
        <v>331</v>
      </c>
      <c r="G227" s="67" t="s">
        <v>203</v>
      </c>
      <c r="H227" s="191"/>
      <c r="I227" s="69"/>
      <c r="J227" s="111">
        <v>1</v>
      </c>
      <c r="K227" s="111"/>
      <c r="L227" s="85">
        <v>1</v>
      </c>
      <c r="M227" s="85"/>
      <c r="N227" s="85"/>
      <c r="O227" s="85"/>
      <c r="P227" s="85"/>
      <c r="Q227" s="85"/>
      <c r="R227" s="85"/>
    </row>
    <row r="228" spans="1:20" ht="15.75" customHeight="1">
      <c r="A228" s="63"/>
      <c r="B228" s="114"/>
      <c r="C228" s="114"/>
      <c r="D228" s="114"/>
      <c r="E228" s="114"/>
      <c r="F228" s="93" t="s">
        <v>332</v>
      </c>
      <c r="G228" s="160" t="s">
        <v>203</v>
      </c>
      <c r="H228" s="195"/>
      <c r="I228" s="96"/>
      <c r="J228" s="130">
        <v>1</v>
      </c>
      <c r="K228" s="130"/>
      <c r="L228" s="118">
        <v>1</v>
      </c>
      <c r="M228" s="118"/>
      <c r="N228" s="118"/>
      <c r="O228" s="118"/>
      <c r="P228" s="118"/>
      <c r="Q228" s="118"/>
      <c r="R228" s="118"/>
    </row>
    <row r="229" spans="1:20" ht="15.75" customHeight="1">
      <c r="A229" s="63"/>
      <c r="B229" s="122">
        <v>52.3</v>
      </c>
      <c r="C229" s="122"/>
      <c r="D229" s="122"/>
      <c r="E229" s="122">
        <v>63</v>
      </c>
      <c r="F229" s="146" t="s">
        <v>333</v>
      </c>
      <c r="G229" s="147" t="s">
        <v>334</v>
      </c>
      <c r="H229" s="249" t="s">
        <v>58</v>
      </c>
      <c r="I229" s="104" t="s">
        <v>308</v>
      </c>
      <c r="J229" s="202">
        <v>100</v>
      </c>
      <c r="K229" s="159"/>
      <c r="L229" s="297" t="s">
        <v>121</v>
      </c>
      <c r="M229" s="202">
        <f t="shared" ref="M229:O229" si="174">M230*100/M231</f>
        <v>100</v>
      </c>
      <c r="N229" s="202">
        <f t="shared" si="174"/>
        <v>100</v>
      </c>
      <c r="O229" s="202">
        <f t="shared" si="174"/>
        <v>100</v>
      </c>
      <c r="P229" s="202">
        <v>100</v>
      </c>
      <c r="Q229" s="202">
        <f t="shared" ref="Q229:R229" si="175">Q230*100/Q231</f>
        <v>100</v>
      </c>
      <c r="R229" s="202">
        <f t="shared" si="175"/>
        <v>100</v>
      </c>
    </row>
    <row r="230" spans="1:20" ht="15.75" customHeight="1">
      <c r="A230" s="63"/>
      <c r="B230" s="65"/>
      <c r="C230" s="65"/>
      <c r="D230" s="65"/>
      <c r="E230" s="65"/>
      <c r="F230" s="66" t="s">
        <v>335</v>
      </c>
      <c r="G230" s="67" t="s">
        <v>203</v>
      </c>
      <c r="H230" s="191"/>
      <c r="I230" s="69"/>
      <c r="J230" s="111">
        <v>1</v>
      </c>
      <c r="K230" s="111"/>
      <c r="L230" s="85"/>
      <c r="M230" s="85">
        <v>1</v>
      </c>
      <c r="N230" s="85">
        <v>1</v>
      </c>
      <c r="O230" s="85">
        <v>1</v>
      </c>
      <c r="P230" s="85">
        <v>1</v>
      </c>
      <c r="Q230" s="85">
        <v>1</v>
      </c>
      <c r="R230" s="85">
        <v>1</v>
      </c>
    </row>
    <row r="231" spans="1:20" ht="15.75" customHeight="1">
      <c r="A231" s="63"/>
      <c r="B231" s="114"/>
      <c r="C231" s="114"/>
      <c r="D231" s="114"/>
      <c r="E231" s="114"/>
      <c r="F231" s="93" t="s">
        <v>336</v>
      </c>
      <c r="G231" s="160" t="s">
        <v>203</v>
      </c>
      <c r="H231" s="195"/>
      <c r="I231" s="96"/>
      <c r="J231" s="130">
        <v>1</v>
      </c>
      <c r="K231" s="130"/>
      <c r="L231" s="118"/>
      <c r="M231" s="118">
        <v>1</v>
      </c>
      <c r="N231" s="118">
        <v>1</v>
      </c>
      <c r="O231" s="118">
        <v>1</v>
      </c>
      <c r="P231" s="118">
        <v>1</v>
      </c>
      <c r="Q231" s="118">
        <v>1</v>
      </c>
      <c r="R231" s="118">
        <v>1</v>
      </c>
    </row>
    <row r="232" spans="1:20" ht="37.5">
      <c r="A232" s="63"/>
      <c r="B232" s="122"/>
      <c r="C232" s="122"/>
      <c r="D232" s="122"/>
      <c r="E232" s="122"/>
      <c r="F232" s="146" t="s">
        <v>337</v>
      </c>
      <c r="G232" s="147"/>
      <c r="H232" s="249"/>
      <c r="I232" s="104"/>
      <c r="J232" s="174"/>
      <c r="K232" s="159"/>
      <c r="L232" s="174"/>
      <c r="M232" s="174"/>
      <c r="N232" s="174"/>
      <c r="O232" s="174"/>
      <c r="P232" s="174"/>
      <c r="Q232" s="174"/>
      <c r="R232" s="174"/>
    </row>
    <row r="233" spans="1:20" ht="37.5">
      <c r="A233" s="63"/>
      <c r="B233" s="76"/>
      <c r="C233" s="76"/>
      <c r="D233" s="76">
        <v>42</v>
      </c>
      <c r="E233" s="76">
        <v>64</v>
      </c>
      <c r="F233" s="227" t="s">
        <v>338</v>
      </c>
      <c r="G233" s="228" t="s">
        <v>267</v>
      </c>
      <c r="H233" s="277"/>
      <c r="I233" s="79"/>
      <c r="J233" s="298">
        <f>J234*100/J235</f>
        <v>100</v>
      </c>
      <c r="K233" s="297"/>
      <c r="L233" s="298">
        <f t="shared" ref="L233:R233" si="176">L234*100/L235</f>
        <v>100</v>
      </c>
      <c r="M233" s="298">
        <f t="shared" si="176"/>
        <v>100</v>
      </c>
      <c r="N233" s="298">
        <f t="shared" si="176"/>
        <v>100</v>
      </c>
      <c r="O233" s="298">
        <f t="shared" si="176"/>
        <v>100</v>
      </c>
      <c r="P233" s="298">
        <f t="shared" si="176"/>
        <v>100</v>
      </c>
      <c r="Q233" s="298">
        <f t="shared" si="176"/>
        <v>100</v>
      </c>
      <c r="R233" s="298">
        <f t="shared" si="176"/>
        <v>100</v>
      </c>
    </row>
    <row r="234" spans="1:20" ht="37.5">
      <c r="A234" s="63"/>
      <c r="B234" s="65"/>
      <c r="C234" s="65"/>
      <c r="D234" s="65"/>
      <c r="E234" s="65"/>
      <c r="F234" s="66" t="s">
        <v>339</v>
      </c>
      <c r="G234" s="67"/>
      <c r="H234" s="191"/>
      <c r="I234" s="69"/>
      <c r="J234" s="111">
        <v>7</v>
      </c>
      <c r="K234" s="111"/>
      <c r="L234" s="85">
        <v>1</v>
      </c>
      <c r="M234" s="85">
        <v>1</v>
      </c>
      <c r="N234" s="85">
        <v>1</v>
      </c>
      <c r="O234" s="85">
        <v>1</v>
      </c>
      <c r="P234" s="85">
        <v>1</v>
      </c>
      <c r="Q234" s="85">
        <v>1</v>
      </c>
      <c r="R234" s="85">
        <v>1</v>
      </c>
    </row>
    <row r="235" spans="1:20" ht="42" customHeight="1">
      <c r="A235" s="63"/>
      <c r="B235" s="114"/>
      <c r="C235" s="114"/>
      <c r="D235" s="114"/>
      <c r="E235" s="114"/>
      <c r="F235" s="93" t="s">
        <v>340</v>
      </c>
      <c r="G235" s="160"/>
      <c r="H235" s="195"/>
      <c r="I235" s="96"/>
      <c r="J235" s="130">
        <v>7</v>
      </c>
      <c r="K235" s="130"/>
      <c r="L235" s="118">
        <v>1</v>
      </c>
      <c r="M235" s="118">
        <v>1</v>
      </c>
      <c r="N235" s="118">
        <v>1</v>
      </c>
      <c r="O235" s="118">
        <v>1</v>
      </c>
      <c r="P235" s="118">
        <v>1</v>
      </c>
      <c r="Q235" s="118">
        <v>1</v>
      </c>
      <c r="R235" s="118">
        <v>1</v>
      </c>
    </row>
    <row r="236" spans="1:20" ht="41.25" customHeight="1">
      <c r="A236" s="299"/>
      <c r="B236" s="122"/>
      <c r="C236" s="122"/>
      <c r="D236" s="122">
        <v>43</v>
      </c>
      <c r="E236" s="122">
        <v>65</v>
      </c>
      <c r="F236" s="146" t="s">
        <v>341</v>
      </c>
      <c r="G236" s="147" t="s">
        <v>267</v>
      </c>
      <c r="H236" s="249"/>
      <c r="I236" s="104"/>
      <c r="J236" s="202">
        <v>100</v>
      </c>
      <c r="K236" s="159"/>
      <c r="L236" s="202">
        <v>100</v>
      </c>
      <c r="M236" s="202">
        <v>100</v>
      </c>
      <c r="N236" s="202">
        <v>100</v>
      </c>
      <c r="O236" s="202">
        <v>100</v>
      </c>
      <c r="P236" s="202">
        <v>100</v>
      </c>
      <c r="Q236" s="202">
        <v>100</v>
      </c>
      <c r="R236" s="202">
        <v>100</v>
      </c>
    </row>
    <row r="237" spans="1:20" ht="41.25" customHeight="1">
      <c r="A237" s="299"/>
      <c r="B237" s="65"/>
      <c r="C237" s="65"/>
      <c r="D237" s="65"/>
      <c r="E237" s="65"/>
      <c r="F237" s="66" t="s">
        <v>342</v>
      </c>
      <c r="G237" s="67"/>
      <c r="H237" s="191"/>
      <c r="I237" s="69"/>
      <c r="J237" s="111">
        <v>7</v>
      </c>
      <c r="K237" s="111"/>
      <c r="L237" s="85">
        <v>1</v>
      </c>
      <c r="M237" s="85">
        <v>1</v>
      </c>
      <c r="N237" s="85">
        <v>1</v>
      </c>
      <c r="O237" s="85">
        <v>1</v>
      </c>
      <c r="P237" s="85">
        <v>1</v>
      </c>
      <c r="Q237" s="85">
        <v>1</v>
      </c>
      <c r="R237" s="85">
        <v>1</v>
      </c>
    </row>
    <row r="238" spans="1:20" ht="38.25" customHeight="1">
      <c r="A238" s="299"/>
      <c r="B238" s="114"/>
      <c r="C238" s="114"/>
      <c r="D238" s="114"/>
      <c r="E238" s="114"/>
      <c r="F238" s="93" t="s">
        <v>343</v>
      </c>
      <c r="G238" s="160"/>
      <c r="H238" s="195"/>
      <c r="I238" s="96"/>
      <c r="J238" s="130">
        <v>7</v>
      </c>
      <c r="K238" s="130"/>
      <c r="L238" s="118">
        <v>1</v>
      </c>
      <c r="M238" s="118">
        <v>1</v>
      </c>
      <c r="N238" s="118">
        <v>1</v>
      </c>
      <c r="O238" s="118">
        <v>1</v>
      </c>
      <c r="P238" s="118">
        <v>1</v>
      </c>
      <c r="Q238" s="118">
        <v>1</v>
      </c>
      <c r="R238" s="118">
        <v>1</v>
      </c>
    </row>
    <row r="239" spans="1:20" ht="60.75" customHeight="1">
      <c r="A239" s="299"/>
      <c r="B239" s="122"/>
      <c r="C239" s="122"/>
      <c r="D239" s="122">
        <v>44</v>
      </c>
      <c r="E239" s="122">
        <v>66</v>
      </c>
      <c r="F239" s="146" t="s">
        <v>344</v>
      </c>
      <c r="G239" s="147" t="s">
        <v>311</v>
      </c>
      <c r="H239" s="249" t="s">
        <v>58</v>
      </c>
      <c r="I239" s="104" t="s">
        <v>308</v>
      </c>
      <c r="J239" s="202">
        <f t="shared" ref="J239" si="177">J240*100/J241</f>
        <v>100</v>
      </c>
      <c r="K239" s="159"/>
      <c r="L239" s="202">
        <f>L240*100/L241</f>
        <v>100</v>
      </c>
      <c r="M239" s="202">
        <f t="shared" ref="M239:R239" si="178">M240*100/M241</f>
        <v>100</v>
      </c>
      <c r="N239" s="202">
        <f t="shared" si="178"/>
        <v>100</v>
      </c>
      <c r="O239" s="202">
        <f t="shared" si="178"/>
        <v>100</v>
      </c>
      <c r="P239" s="202">
        <f t="shared" si="178"/>
        <v>100</v>
      </c>
      <c r="Q239" s="202">
        <f t="shared" si="178"/>
        <v>100</v>
      </c>
      <c r="R239" s="202">
        <f t="shared" si="178"/>
        <v>100</v>
      </c>
    </row>
    <row r="240" spans="1:20" ht="44.25" customHeight="1">
      <c r="A240" s="299"/>
      <c r="B240" s="65"/>
      <c r="C240" s="65"/>
      <c r="D240" s="65"/>
      <c r="E240" s="65"/>
      <c r="F240" s="66" t="s">
        <v>345</v>
      </c>
      <c r="G240" s="67" t="s">
        <v>203</v>
      </c>
      <c r="H240" s="191"/>
      <c r="I240" s="69"/>
      <c r="J240" s="111">
        <v>67</v>
      </c>
      <c r="K240" s="111"/>
      <c r="L240" s="118">
        <v>21</v>
      </c>
      <c r="M240" s="118">
        <v>4</v>
      </c>
      <c r="N240" s="118">
        <v>15</v>
      </c>
      <c r="O240" s="118">
        <v>13</v>
      </c>
      <c r="P240" s="118">
        <v>7</v>
      </c>
      <c r="Q240" s="118">
        <v>2</v>
      </c>
      <c r="R240" s="118">
        <v>5</v>
      </c>
    </row>
    <row r="241" spans="1:18" ht="22.5" customHeight="1">
      <c r="A241" s="299"/>
      <c r="B241" s="114"/>
      <c r="C241" s="114"/>
      <c r="D241" s="114"/>
      <c r="E241" s="114"/>
      <c r="F241" s="93" t="s">
        <v>346</v>
      </c>
      <c r="G241" s="67" t="s">
        <v>203</v>
      </c>
      <c r="H241" s="195"/>
      <c r="I241" s="96"/>
      <c r="J241" s="130">
        <v>67</v>
      </c>
      <c r="K241" s="130"/>
      <c r="L241" s="118">
        <v>21</v>
      </c>
      <c r="M241" s="118">
        <v>4</v>
      </c>
      <c r="N241" s="118">
        <v>15</v>
      </c>
      <c r="O241" s="118">
        <v>13</v>
      </c>
      <c r="P241" s="118">
        <v>7</v>
      </c>
      <c r="Q241" s="118">
        <v>2</v>
      </c>
      <c r="R241" s="118">
        <v>5</v>
      </c>
    </row>
    <row r="242" spans="1:18" ht="15.75" customHeight="1">
      <c r="A242" s="299"/>
      <c r="B242" s="122">
        <v>53</v>
      </c>
      <c r="C242" s="122"/>
      <c r="D242" s="122"/>
      <c r="E242" s="122"/>
      <c r="F242" s="146" t="s">
        <v>347</v>
      </c>
      <c r="G242" s="147"/>
      <c r="H242" s="249"/>
      <c r="I242" s="104"/>
      <c r="J242" s="174"/>
      <c r="K242" s="159"/>
      <c r="L242" s="174"/>
      <c r="M242" s="174"/>
      <c r="N242" s="174"/>
      <c r="O242" s="174"/>
      <c r="P242" s="174"/>
      <c r="Q242" s="174"/>
      <c r="R242" s="174"/>
    </row>
    <row r="243" spans="1:18" ht="15.75" customHeight="1">
      <c r="A243" s="299"/>
      <c r="B243" s="65">
        <v>53.1</v>
      </c>
      <c r="C243" s="65"/>
      <c r="D243" s="65"/>
      <c r="E243" s="65"/>
      <c r="F243" s="66" t="s">
        <v>348</v>
      </c>
      <c r="G243" s="163"/>
      <c r="H243" s="255"/>
      <c r="I243" s="117"/>
      <c r="J243" s="85"/>
      <c r="K243" s="111"/>
      <c r="L243" s="85"/>
      <c r="M243" s="85"/>
      <c r="N243" s="85"/>
      <c r="O243" s="85"/>
      <c r="P243" s="85"/>
      <c r="Q243" s="85"/>
      <c r="R243" s="85"/>
    </row>
    <row r="244" spans="1:18" ht="15.75" customHeight="1">
      <c r="A244" s="299"/>
      <c r="B244" s="65" t="s">
        <v>349</v>
      </c>
      <c r="C244" s="65"/>
      <c r="D244" s="65"/>
      <c r="E244" s="65">
        <v>67</v>
      </c>
      <c r="F244" s="66" t="s">
        <v>350</v>
      </c>
      <c r="G244" s="67" t="s">
        <v>267</v>
      </c>
      <c r="H244" s="69" t="s">
        <v>323</v>
      </c>
      <c r="I244" s="67" t="s">
        <v>92</v>
      </c>
      <c r="J244" s="202">
        <f t="shared" ref="J244" si="179">J245*100/J246</f>
        <v>100</v>
      </c>
      <c r="K244" s="159"/>
      <c r="L244" s="202">
        <f t="shared" ref="L244" si="180">L245*100/L246</f>
        <v>100</v>
      </c>
      <c r="M244" s="161"/>
      <c r="N244" s="161"/>
      <c r="O244" s="161"/>
      <c r="P244" s="161"/>
      <c r="Q244" s="161"/>
      <c r="R244" s="161"/>
    </row>
    <row r="245" spans="1:18" ht="40.5" customHeight="1">
      <c r="A245" s="299"/>
      <c r="B245" s="65"/>
      <c r="C245" s="65"/>
      <c r="D245" s="65"/>
      <c r="E245" s="65"/>
      <c r="F245" s="66" t="s">
        <v>351</v>
      </c>
      <c r="G245" s="147"/>
      <c r="H245" s="249"/>
      <c r="I245" s="104"/>
      <c r="J245" s="111">
        <f t="shared" ref="J245:J246" si="181">SUM(L245:R245)</f>
        <v>1</v>
      </c>
      <c r="K245" s="111"/>
      <c r="L245" s="85">
        <v>1</v>
      </c>
      <c r="M245" s="85">
        <v>0</v>
      </c>
      <c r="N245" s="85">
        <v>0</v>
      </c>
      <c r="O245" s="85">
        <v>0</v>
      </c>
      <c r="P245" s="85">
        <v>0</v>
      </c>
      <c r="Q245" s="85">
        <v>0</v>
      </c>
      <c r="R245" s="85">
        <v>0</v>
      </c>
    </row>
    <row r="246" spans="1:18" ht="24" customHeight="1">
      <c r="A246" s="299"/>
      <c r="B246" s="114"/>
      <c r="C246" s="114"/>
      <c r="D246" s="114"/>
      <c r="E246" s="114"/>
      <c r="F246" s="93" t="s">
        <v>352</v>
      </c>
      <c r="G246" s="160"/>
      <c r="H246" s="195"/>
      <c r="I246" s="96"/>
      <c r="J246" s="130">
        <f t="shared" si="181"/>
        <v>1</v>
      </c>
      <c r="K246" s="130"/>
      <c r="L246" s="118">
        <v>1</v>
      </c>
      <c r="M246" s="118">
        <v>0</v>
      </c>
      <c r="N246" s="118">
        <v>0</v>
      </c>
      <c r="O246" s="118">
        <v>0</v>
      </c>
      <c r="P246" s="118">
        <v>0</v>
      </c>
      <c r="Q246" s="118">
        <v>0</v>
      </c>
      <c r="R246" s="118">
        <v>0</v>
      </c>
    </row>
    <row r="247" spans="1:18" ht="15.75" customHeight="1">
      <c r="A247" s="299"/>
      <c r="B247" s="122" t="s">
        <v>353</v>
      </c>
      <c r="C247" s="122"/>
      <c r="D247" s="122"/>
      <c r="E247" s="122">
        <v>68</v>
      </c>
      <c r="F247" s="146" t="s">
        <v>354</v>
      </c>
      <c r="G247" s="147" t="s">
        <v>267</v>
      </c>
      <c r="H247" s="249" t="s">
        <v>323</v>
      </c>
      <c r="I247" s="104" t="s">
        <v>92</v>
      </c>
      <c r="J247" s="300">
        <f t="shared" ref="J247:O247" si="182">J248/J249*100</f>
        <v>100</v>
      </c>
      <c r="K247" s="174"/>
      <c r="L247" s="174">
        <v>0</v>
      </c>
      <c r="M247" s="300">
        <f t="shared" si="182"/>
        <v>100</v>
      </c>
      <c r="N247" s="300">
        <f t="shared" si="182"/>
        <v>100</v>
      </c>
      <c r="O247" s="300">
        <f t="shared" si="182"/>
        <v>100</v>
      </c>
      <c r="P247" s="300">
        <v>100</v>
      </c>
      <c r="Q247" s="300">
        <f t="shared" ref="Q247:R247" si="183">Q248/Q249*100</f>
        <v>100</v>
      </c>
      <c r="R247" s="300">
        <f t="shared" si="183"/>
        <v>100</v>
      </c>
    </row>
    <row r="248" spans="1:18" ht="40.5" customHeight="1">
      <c r="A248" s="299"/>
      <c r="B248" s="65"/>
      <c r="C248" s="65"/>
      <c r="D248" s="65"/>
      <c r="E248" s="65"/>
      <c r="F248" s="66" t="s">
        <v>355</v>
      </c>
      <c r="G248" s="67"/>
      <c r="H248" s="191"/>
      <c r="I248" s="69"/>
      <c r="J248" s="111">
        <f t="shared" ref="J248:J249" si="184">SUM(L248:R248)</f>
        <v>6</v>
      </c>
      <c r="K248" s="111"/>
      <c r="L248" s="85">
        <v>0</v>
      </c>
      <c r="M248" s="85">
        <v>1</v>
      </c>
      <c r="N248" s="85">
        <v>1</v>
      </c>
      <c r="O248" s="85">
        <v>1</v>
      </c>
      <c r="P248" s="85">
        <v>1</v>
      </c>
      <c r="Q248" s="85">
        <v>1</v>
      </c>
      <c r="R248" s="85">
        <v>1</v>
      </c>
    </row>
    <row r="249" spans="1:18" ht="21" customHeight="1">
      <c r="A249" s="301"/>
      <c r="B249" s="167"/>
      <c r="C249" s="167"/>
      <c r="D249" s="167"/>
      <c r="E249" s="167"/>
      <c r="F249" s="168" t="s">
        <v>356</v>
      </c>
      <c r="G249" s="169"/>
      <c r="H249" s="266"/>
      <c r="I249" s="171"/>
      <c r="J249" s="172">
        <f t="shared" si="184"/>
        <v>6</v>
      </c>
      <c r="K249" s="172"/>
      <c r="L249" s="285">
        <v>0</v>
      </c>
      <c r="M249" s="285">
        <v>1</v>
      </c>
      <c r="N249" s="285">
        <v>1</v>
      </c>
      <c r="O249" s="285">
        <v>1</v>
      </c>
      <c r="P249" s="285">
        <v>1</v>
      </c>
      <c r="Q249" s="285">
        <v>1</v>
      </c>
      <c r="R249" s="285">
        <v>1</v>
      </c>
    </row>
    <row r="250" spans="1:18" ht="40.5" customHeight="1">
      <c r="A250" s="301"/>
      <c r="B250" s="302">
        <v>53.2</v>
      </c>
      <c r="C250" s="302"/>
      <c r="D250" s="302"/>
      <c r="E250" s="302">
        <v>69</v>
      </c>
      <c r="F250" s="303" t="s">
        <v>357</v>
      </c>
      <c r="G250" s="304" t="s">
        <v>267</v>
      </c>
      <c r="H250" s="305" t="s">
        <v>323</v>
      </c>
      <c r="I250" s="306" t="s">
        <v>92</v>
      </c>
      <c r="J250" s="307">
        <f t="shared" ref="J250" si="185">J251*100/J252</f>
        <v>57.142857142857146</v>
      </c>
      <c r="K250" s="308"/>
      <c r="L250" s="309">
        <f t="shared" ref="L250:O250" si="186">L251*100/L252</f>
        <v>100</v>
      </c>
      <c r="M250" s="309">
        <f t="shared" si="186"/>
        <v>100</v>
      </c>
      <c r="N250" s="307">
        <f t="shared" si="186"/>
        <v>0</v>
      </c>
      <c r="O250" s="309">
        <f t="shared" si="186"/>
        <v>100</v>
      </c>
      <c r="P250" s="307">
        <v>0</v>
      </c>
      <c r="Q250" s="307">
        <f t="shared" ref="Q250:R250" si="187">Q251*100/Q252</f>
        <v>0</v>
      </c>
      <c r="R250" s="309">
        <f t="shared" si="187"/>
        <v>100</v>
      </c>
    </row>
    <row r="251" spans="1:18" ht="42" customHeight="1">
      <c r="A251" s="299"/>
      <c r="B251" s="122"/>
      <c r="C251" s="122"/>
      <c r="D251" s="122"/>
      <c r="E251" s="122"/>
      <c r="F251" s="146" t="s">
        <v>358</v>
      </c>
      <c r="G251" s="147"/>
      <c r="H251" s="249"/>
      <c r="I251" s="104"/>
      <c r="J251" s="159">
        <f t="shared" ref="J251:J252" si="188">SUM(L251:R251)</f>
        <v>4</v>
      </c>
      <c r="K251" s="159"/>
      <c r="L251" s="174">
        <v>1</v>
      </c>
      <c r="M251" s="174">
        <v>1</v>
      </c>
      <c r="N251" s="174">
        <v>0</v>
      </c>
      <c r="O251" s="174">
        <v>1</v>
      </c>
      <c r="P251" s="174">
        <v>0</v>
      </c>
      <c r="Q251" s="174">
        <v>0</v>
      </c>
      <c r="R251" s="174">
        <v>1</v>
      </c>
    </row>
    <row r="252" spans="1:18" ht="23.25" customHeight="1">
      <c r="A252" s="299"/>
      <c r="B252" s="114"/>
      <c r="C252" s="114"/>
      <c r="D252" s="114"/>
      <c r="E252" s="114"/>
      <c r="F252" s="93" t="s">
        <v>359</v>
      </c>
      <c r="G252" s="160"/>
      <c r="H252" s="195"/>
      <c r="I252" s="96"/>
      <c r="J252" s="130">
        <f t="shared" si="188"/>
        <v>7</v>
      </c>
      <c r="K252" s="130"/>
      <c r="L252" s="118">
        <v>1</v>
      </c>
      <c r="M252" s="118">
        <v>1</v>
      </c>
      <c r="N252" s="118">
        <v>1</v>
      </c>
      <c r="O252" s="118">
        <v>1</v>
      </c>
      <c r="P252" s="118">
        <v>1</v>
      </c>
      <c r="Q252" s="118">
        <v>1</v>
      </c>
      <c r="R252" s="118">
        <v>1</v>
      </c>
    </row>
    <row r="253" spans="1:18" ht="37.5">
      <c r="A253" s="299"/>
      <c r="B253" s="122">
        <v>44</v>
      </c>
      <c r="C253" s="122"/>
      <c r="D253" s="122"/>
      <c r="E253" s="122">
        <v>70</v>
      </c>
      <c r="F253" s="146" t="s">
        <v>360</v>
      </c>
      <c r="G253" s="147" t="s">
        <v>361</v>
      </c>
      <c r="H253" s="249" t="s">
        <v>3</v>
      </c>
      <c r="I253" s="104" t="s">
        <v>308</v>
      </c>
      <c r="J253" s="203">
        <f t="shared" ref="J253" si="189">J254*100/J255</f>
        <v>50</v>
      </c>
      <c r="K253" s="159"/>
      <c r="L253" s="161"/>
      <c r="M253" s="161"/>
      <c r="N253" s="161"/>
      <c r="O253" s="161"/>
      <c r="P253" s="161"/>
      <c r="Q253" s="161"/>
      <c r="R253" s="161"/>
    </row>
    <row r="254" spans="1:18" ht="15.75" customHeight="1">
      <c r="A254" s="299"/>
      <c r="B254" s="65"/>
      <c r="C254" s="65"/>
      <c r="D254" s="65"/>
      <c r="E254" s="65"/>
      <c r="F254" s="66" t="s">
        <v>362</v>
      </c>
      <c r="G254" s="67"/>
      <c r="H254" s="191"/>
      <c r="I254" s="69"/>
      <c r="J254" s="111">
        <v>4</v>
      </c>
      <c r="K254" s="111"/>
      <c r="L254" s="85"/>
      <c r="M254" s="85"/>
      <c r="N254" s="85"/>
      <c r="O254" s="85"/>
      <c r="P254" s="85"/>
      <c r="Q254" s="85"/>
      <c r="R254" s="85"/>
    </row>
    <row r="255" spans="1:18" ht="15.75" customHeight="1">
      <c r="A255" s="299"/>
      <c r="B255" s="114"/>
      <c r="C255" s="114"/>
      <c r="D255" s="114"/>
      <c r="E255" s="114"/>
      <c r="F255" s="93" t="s">
        <v>363</v>
      </c>
      <c r="G255" s="160"/>
      <c r="H255" s="195"/>
      <c r="I255" s="96"/>
      <c r="J255" s="130">
        <v>8</v>
      </c>
      <c r="K255" s="130"/>
      <c r="L255" s="118"/>
      <c r="M255" s="118"/>
      <c r="N255" s="118"/>
      <c r="O255" s="118"/>
      <c r="P255" s="118"/>
      <c r="Q255" s="118"/>
      <c r="R255" s="118"/>
    </row>
    <row r="256" spans="1:18" ht="37.5">
      <c r="A256" s="299"/>
      <c r="B256" s="122">
        <v>45</v>
      </c>
      <c r="C256" s="122"/>
      <c r="D256" s="122"/>
      <c r="E256" s="122">
        <v>71</v>
      </c>
      <c r="F256" s="146" t="s">
        <v>364</v>
      </c>
      <c r="G256" s="147" t="s">
        <v>365</v>
      </c>
      <c r="H256" s="249" t="s">
        <v>3</v>
      </c>
      <c r="I256" s="147" t="s">
        <v>366</v>
      </c>
      <c r="J256" s="202">
        <v>100</v>
      </c>
      <c r="K256" s="159"/>
      <c r="L256" s="161"/>
      <c r="M256" s="161"/>
      <c r="N256" s="161"/>
      <c r="O256" s="161"/>
      <c r="P256" s="161"/>
      <c r="Q256" s="161"/>
      <c r="R256" s="161"/>
    </row>
    <row r="257" spans="1:18" ht="37.5">
      <c r="A257" s="299"/>
      <c r="B257" s="65"/>
      <c r="C257" s="65"/>
      <c r="D257" s="65"/>
      <c r="E257" s="65"/>
      <c r="F257" s="66" t="s">
        <v>367</v>
      </c>
      <c r="G257" s="67"/>
      <c r="H257" s="191"/>
      <c r="I257" s="69"/>
      <c r="J257" s="111">
        <v>21</v>
      </c>
      <c r="K257" s="111"/>
      <c r="L257" s="85"/>
      <c r="M257" s="85"/>
      <c r="N257" s="85"/>
      <c r="O257" s="85"/>
      <c r="P257" s="85"/>
      <c r="Q257" s="85"/>
      <c r="R257" s="85"/>
    </row>
    <row r="258" spans="1:18" ht="37.5">
      <c r="A258" s="299"/>
      <c r="B258" s="114"/>
      <c r="C258" s="114"/>
      <c r="D258" s="114"/>
      <c r="E258" s="114"/>
      <c r="F258" s="93" t="s">
        <v>368</v>
      </c>
      <c r="G258" s="160"/>
      <c r="H258" s="195"/>
      <c r="I258" s="96"/>
      <c r="J258" s="130">
        <v>0</v>
      </c>
      <c r="K258" s="130"/>
      <c r="L258" s="118"/>
      <c r="M258" s="118"/>
      <c r="N258" s="118"/>
      <c r="O258" s="118"/>
      <c r="P258" s="118"/>
      <c r="Q258" s="118"/>
      <c r="R258" s="118"/>
    </row>
    <row r="259" spans="1:18" ht="15.75" customHeight="1">
      <c r="A259" s="299"/>
      <c r="B259" s="122">
        <v>8</v>
      </c>
      <c r="C259" s="122"/>
      <c r="D259" s="122"/>
      <c r="E259" s="122">
        <v>72</v>
      </c>
      <c r="F259" s="146" t="s">
        <v>369</v>
      </c>
      <c r="G259" s="147" t="s">
        <v>370</v>
      </c>
      <c r="H259" s="249" t="s">
        <v>323</v>
      </c>
      <c r="I259" s="147" t="s">
        <v>371</v>
      </c>
      <c r="J259" s="202">
        <f t="shared" ref="J259" si="190">J260*100/J261</f>
        <v>100</v>
      </c>
      <c r="K259" s="159"/>
      <c r="L259" s="202">
        <f t="shared" ref="L259:O259" si="191">L260*100/L261</f>
        <v>100</v>
      </c>
      <c r="M259" s="202">
        <f t="shared" si="191"/>
        <v>100</v>
      </c>
      <c r="N259" s="202">
        <f t="shared" si="191"/>
        <v>100</v>
      </c>
      <c r="O259" s="202">
        <f t="shared" si="191"/>
        <v>100</v>
      </c>
      <c r="P259" s="202">
        <v>100</v>
      </c>
      <c r="Q259" s="202">
        <f t="shared" ref="Q259:R259" si="192">Q260*100/Q261</f>
        <v>100</v>
      </c>
      <c r="R259" s="202">
        <f t="shared" si="192"/>
        <v>100</v>
      </c>
    </row>
    <row r="260" spans="1:18" ht="15.75" customHeight="1">
      <c r="A260" s="299"/>
      <c r="B260" s="65"/>
      <c r="C260" s="65"/>
      <c r="D260" s="65"/>
      <c r="E260" s="65"/>
      <c r="F260" s="66" t="s">
        <v>372</v>
      </c>
      <c r="G260" s="67"/>
      <c r="H260" s="191"/>
      <c r="I260" s="69"/>
      <c r="J260" s="111">
        <f t="shared" ref="J260:J261" si="193">SUM(L260:R260)</f>
        <v>7</v>
      </c>
      <c r="K260" s="111"/>
      <c r="L260" s="85">
        <v>1</v>
      </c>
      <c r="M260" s="85">
        <v>1</v>
      </c>
      <c r="N260" s="85">
        <v>1</v>
      </c>
      <c r="O260" s="85">
        <v>1</v>
      </c>
      <c r="P260" s="85">
        <v>1</v>
      </c>
      <c r="Q260" s="85">
        <v>1</v>
      </c>
      <c r="R260" s="85">
        <v>1</v>
      </c>
    </row>
    <row r="261" spans="1:18" ht="15.75" customHeight="1">
      <c r="A261" s="299"/>
      <c r="B261" s="114"/>
      <c r="C261" s="114"/>
      <c r="D261" s="114"/>
      <c r="E261" s="114"/>
      <c r="F261" s="93" t="s">
        <v>373</v>
      </c>
      <c r="G261" s="160"/>
      <c r="H261" s="195"/>
      <c r="I261" s="96"/>
      <c r="J261" s="130">
        <f t="shared" si="193"/>
        <v>7</v>
      </c>
      <c r="K261" s="130"/>
      <c r="L261" s="118">
        <v>1</v>
      </c>
      <c r="M261" s="118">
        <v>1</v>
      </c>
      <c r="N261" s="118">
        <v>1</v>
      </c>
      <c r="O261" s="118">
        <v>1</v>
      </c>
      <c r="P261" s="118">
        <v>1</v>
      </c>
      <c r="Q261" s="118">
        <v>1</v>
      </c>
      <c r="R261" s="118">
        <v>1</v>
      </c>
    </row>
    <row r="262" spans="1:18" ht="37.5">
      <c r="A262" s="299"/>
      <c r="B262" s="122"/>
      <c r="C262" s="122"/>
      <c r="D262" s="122"/>
      <c r="E262" s="122">
        <v>73</v>
      </c>
      <c r="F262" s="146" t="s">
        <v>374</v>
      </c>
      <c r="G262" s="147" t="s">
        <v>375</v>
      </c>
      <c r="H262" s="249" t="s">
        <v>323</v>
      </c>
      <c r="I262" s="147" t="s">
        <v>376</v>
      </c>
      <c r="J262" s="202">
        <f>J263*100/J264</f>
        <v>100</v>
      </c>
      <c r="K262" s="161" t="e">
        <f t="shared" ref="K262:R262" si="194">K263*100/K264</f>
        <v>#DIV/0!</v>
      </c>
      <c r="L262" s="202">
        <f t="shared" si="194"/>
        <v>100</v>
      </c>
      <c r="M262" s="202">
        <f t="shared" si="194"/>
        <v>100</v>
      </c>
      <c r="N262" s="202">
        <f t="shared" si="194"/>
        <v>100</v>
      </c>
      <c r="O262" s="202">
        <f t="shared" si="194"/>
        <v>100</v>
      </c>
      <c r="P262" s="202">
        <f t="shared" si="194"/>
        <v>100</v>
      </c>
      <c r="Q262" s="202">
        <f t="shared" si="194"/>
        <v>100</v>
      </c>
      <c r="R262" s="202">
        <f t="shared" si="194"/>
        <v>100</v>
      </c>
    </row>
    <row r="263" spans="1:18" ht="21.75" customHeight="1">
      <c r="A263" s="299"/>
      <c r="B263" s="65"/>
      <c r="C263" s="65"/>
      <c r="D263" s="65"/>
      <c r="E263" s="65"/>
      <c r="F263" s="66" t="s">
        <v>377</v>
      </c>
      <c r="G263" s="67"/>
      <c r="H263" s="191"/>
      <c r="I263" s="69"/>
      <c r="J263" s="310">
        <v>7</v>
      </c>
      <c r="K263" s="111"/>
      <c r="L263" s="85">
        <v>1</v>
      </c>
      <c r="M263" s="85">
        <v>1</v>
      </c>
      <c r="N263" s="85">
        <v>1</v>
      </c>
      <c r="O263" s="85">
        <v>1</v>
      </c>
      <c r="P263" s="85">
        <v>1</v>
      </c>
      <c r="Q263" s="85">
        <v>1</v>
      </c>
      <c r="R263" s="85">
        <v>1</v>
      </c>
    </row>
    <row r="264" spans="1:18" ht="21" customHeight="1">
      <c r="A264" s="311"/>
      <c r="B264" s="114"/>
      <c r="C264" s="114"/>
      <c r="D264" s="114"/>
      <c r="E264" s="114"/>
      <c r="F264" s="93" t="s">
        <v>378</v>
      </c>
      <c r="G264" s="160" t="s">
        <v>203</v>
      </c>
      <c r="H264" s="195"/>
      <c r="I264" s="96"/>
      <c r="J264" s="310">
        <v>7</v>
      </c>
      <c r="K264" s="130"/>
      <c r="L264" s="118">
        <v>1</v>
      </c>
      <c r="M264" s="118">
        <v>1</v>
      </c>
      <c r="N264" s="118">
        <v>1</v>
      </c>
      <c r="O264" s="118">
        <v>1</v>
      </c>
      <c r="P264" s="118">
        <v>1</v>
      </c>
      <c r="Q264" s="118">
        <v>1</v>
      </c>
      <c r="R264" s="118">
        <v>1</v>
      </c>
    </row>
    <row r="265" spans="1:18" ht="41.25" customHeight="1">
      <c r="A265" s="312" t="s">
        <v>27</v>
      </c>
      <c r="B265" s="260"/>
      <c r="C265" s="261"/>
      <c r="D265" s="261"/>
      <c r="E265" s="147"/>
      <c r="F265" s="238" t="s">
        <v>379</v>
      </c>
      <c r="G265" s="67"/>
      <c r="H265" s="249"/>
      <c r="I265" s="104"/>
      <c r="J265" s="174"/>
      <c r="K265" s="159"/>
      <c r="L265" s="313"/>
      <c r="M265" s="313"/>
      <c r="N265" s="313"/>
      <c r="O265" s="313"/>
      <c r="P265" s="313"/>
      <c r="Q265" s="313"/>
      <c r="R265" s="313"/>
    </row>
    <row r="266" spans="1:18" ht="37.5">
      <c r="A266" s="314"/>
      <c r="B266" s="102">
        <v>16</v>
      </c>
      <c r="C266" s="260"/>
      <c r="D266" s="102">
        <v>45</v>
      </c>
      <c r="E266" s="102">
        <v>74</v>
      </c>
      <c r="F266" s="66" t="s">
        <v>380</v>
      </c>
      <c r="G266" s="67" t="s">
        <v>381</v>
      </c>
      <c r="H266" s="255" t="s">
        <v>3</v>
      </c>
      <c r="I266" s="117" t="s">
        <v>308</v>
      </c>
      <c r="J266" s="161">
        <v>19</v>
      </c>
      <c r="K266" s="202">
        <v>82.61</v>
      </c>
      <c r="L266" s="111">
        <v>8</v>
      </c>
      <c r="M266" s="111">
        <v>3</v>
      </c>
      <c r="N266" s="111">
        <v>4</v>
      </c>
      <c r="O266" s="111">
        <v>1</v>
      </c>
      <c r="P266" s="111">
        <v>1</v>
      </c>
      <c r="Q266" s="111">
        <v>1</v>
      </c>
      <c r="R266" s="111">
        <v>1</v>
      </c>
    </row>
    <row r="267" spans="1:18" ht="62.25" customHeight="1">
      <c r="A267" s="314"/>
      <c r="B267" s="315"/>
      <c r="C267" s="293"/>
      <c r="D267" s="293"/>
      <c r="E267" s="184"/>
      <c r="F267" s="66" t="s">
        <v>382</v>
      </c>
      <c r="G267" s="67"/>
      <c r="H267" s="67"/>
      <c r="I267" s="67"/>
      <c r="J267" s="111"/>
      <c r="K267" s="187"/>
      <c r="L267" s="111"/>
      <c r="M267" s="111"/>
      <c r="N267" s="111"/>
      <c r="O267" s="111"/>
      <c r="P267" s="111"/>
      <c r="Q267" s="111"/>
      <c r="R267" s="111"/>
    </row>
    <row r="268" spans="1:18" ht="56.25">
      <c r="A268" s="314"/>
      <c r="B268" s="122"/>
      <c r="C268" s="122"/>
      <c r="D268" s="122"/>
      <c r="E268" s="122">
        <v>75</v>
      </c>
      <c r="F268" s="158" t="s">
        <v>383</v>
      </c>
      <c r="G268" s="147" t="s">
        <v>384</v>
      </c>
      <c r="H268" s="249" t="s">
        <v>58</v>
      </c>
      <c r="I268" s="104" t="s">
        <v>308</v>
      </c>
      <c r="J268" s="161"/>
      <c r="K268" s="123">
        <v>88.89</v>
      </c>
      <c r="L268" s="316"/>
      <c r="M268" s="316"/>
      <c r="N268" s="316"/>
      <c r="O268" s="316"/>
      <c r="P268" s="316"/>
      <c r="Q268" s="316"/>
      <c r="R268" s="316"/>
    </row>
    <row r="269" spans="1:18" ht="56.25">
      <c r="A269" s="120"/>
      <c r="B269" s="65"/>
      <c r="C269" s="65"/>
      <c r="D269" s="65"/>
      <c r="E269" s="65"/>
      <c r="F269" s="107" t="s">
        <v>385</v>
      </c>
      <c r="G269" s="67" t="s">
        <v>63</v>
      </c>
      <c r="H269" s="191"/>
      <c r="I269" s="69"/>
      <c r="J269" s="316">
        <v>198602</v>
      </c>
      <c r="K269" s="111"/>
      <c r="L269" s="316">
        <v>98373</v>
      </c>
      <c r="M269" s="316">
        <v>23051</v>
      </c>
      <c r="N269" s="316">
        <v>33543</v>
      </c>
      <c r="O269" s="316">
        <v>20763</v>
      </c>
      <c r="P269" s="316" t="e">
        <v>#DIV/0!</v>
      </c>
      <c r="Q269" s="316">
        <v>3512</v>
      </c>
      <c r="R269" s="316">
        <v>10004</v>
      </c>
    </row>
    <row r="270" spans="1:18" ht="18.75">
      <c r="A270" s="120"/>
      <c r="B270" s="114"/>
      <c r="C270" s="114"/>
      <c r="D270" s="114"/>
      <c r="E270" s="114"/>
      <c r="F270" s="317" t="s">
        <v>96</v>
      </c>
      <c r="G270" s="160" t="s">
        <v>63</v>
      </c>
      <c r="H270" s="195"/>
      <c r="I270" s="96"/>
      <c r="J270" s="130">
        <f t="shared" ref="J270" si="195">SUM(L270:R270)</f>
        <v>0</v>
      </c>
      <c r="K270" s="130"/>
      <c r="L270" s="118"/>
      <c r="M270" s="118"/>
      <c r="N270" s="118"/>
      <c r="O270" s="118"/>
      <c r="P270" s="118"/>
      <c r="Q270" s="118"/>
      <c r="R270" s="118"/>
    </row>
    <row r="271" spans="1:18" ht="22.5" customHeight="1">
      <c r="A271" s="239"/>
      <c r="B271" s="257">
        <v>17</v>
      </c>
      <c r="C271" s="104"/>
      <c r="D271" s="104"/>
      <c r="E271" s="122">
        <v>76</v>
      </c>
      <c r="F271" s="121" t="s">
        <v>386</v>
      </c>
      <c r="G271" s="147" t="s">
        <v>387</v>
      </c>
      <c r="H271" s="249" t="s">
        <v>58</v>
      </c>
      <c r="I271" s="104" t="s">
        <v>308</v>
      </c>
      <c r="J271" s="202">
        <f>J272*100/J273</f>
        <v>75.10985601580407</v>
      </c>
      <c r="K271" s="159"/>
      <c r="L271" s="202">
        <f t="shared" ref="L271:R271" si="196">L272*100/L273</f>
        <v>60.848911370134154</v>
      </c>
      <c r="M271" s="202">
        <f t="shared" si="196"/>
        <v>100</v>
      </c>
      <c r="N271" s="202">
        <f t="shared" si="196"/>
        <v>85.390052525776539</v>
      </c>
      <c r="O271" s="202">
        <f t="shared" si="196"/>
        <v>63.702350385147149</v>
      </c>
      <c r="P271" s="202">
        <v>100</v>
      </c>
      <c r="Q271" s="202">
        <f t="shared" si="196"/>
        <v>94.224235560588895</v>
      </c>
      <c r="R271" s="202">
        <f t="shared" si="196"/>
        <v>100</v>
      </c>
    </row>
    <row r="272" spans="1:18" ht="15.75" customHeight="1">
      <c r="A272" s="239"/>
      <c r="B272" s="254"/>
      <c r="C272" s="117"/>
      <c r="D272" s="117"/>
      <c r="E272" s="92"/>
      <c r="F272" s="107" t="s">
        <v>388</v>
      </c>
      <c r="G272" s="117" t="s">
        <v>63</v>
      </c>
      <c r="H272" s="255"/>
      <c r="I272" s="117"/>
      <c r="J272" s="180">
        <f t="shared" ref="J272" si="197">SUM(L272:R272)</f>
        <v>118624</v>
      </c>
      <c r="K272" s="111"/>
      <c r="L272" s="318">
        <v>41502</v>
      </c>
      <c r="M272" s="318">
        <v>16660</v>
      </c>
      <c r="N272" s="318">
        <v>26336</v>
      </c>
      <c r="O272" s="318">
        <v>12901</v>
      </c>
      <c r="P272" s="318">
        <v>13215</v>
      </c>
      <c r="Q272" s="318">
        <v>1664</v>
      </c>
      <c r="R272" s="318">
        <v>6346</v>
      </c>
    </row>
    <row r="273" spans="1:18" ht="15.75" customHeight="1">
      <c r="A273" s="239"/>
      <c r="B273" s="254"/>
      <c r="C273" s="117"/>
      <c r="D273" s="117"/>
      <c r="E273" s="92"/>
      <c r="F273" s="319" t="s">
        <v>96</v>
      </c>
      <c r="G273" s="117" t="s">
        <v>63</v>
      </c>
      <c r="H273" s="255"/>
      <c r="I273" s="117"/>
      <c r="J273" s="181">
        <f>SUM(L273:R273)</f>
        <v>157934</v>
      </c>
      <c r="K273" s="130"/>
      <c r="L273" s="318">
        <v>68205</v>
      </c>
      <c r="M273" s="318">
        <v>16660</v>
      </c>
      <c r="N273" s="318">
        <v>30842</v>
      </c>
      <c r="O273" s="318">
        <v>20252</v>
      </c>
      <c r="P273" s="318">
        <v>13863</v>
      </c>
      <c r="Q273" s="318">
        <v>1766</v>
      </c>
      <c r="R273" s="318">
        <v>6346</v>
      </c>
    </row>
    <row r="274" spans="1:18" ht="37.5">
      <c r="A274" s="239"/>
      <c r="B274" s="320"/>
      <c r="C274" s="268"/>
      <c r="D274" s="268">
        <v>46</v>
      </c>
      <c r="E274" s="268">
        <v>77</v>
      </c>
      <c r="F274" s="321" t="s">
        <v>389</v>
      </c>
      <c r="G274" s="267" t="s">
        <v>311</v>
      </c>
      <c r="H274" s="322" t="s">
        <v>58</v>
      </c>
      <c r="I274" s="267" t="s">
        <v>308</v>
      </c>
      <c r="J274" s="229" t="s">
        <v>390</v>
      </c>
      <c r="K274" s="273"/>
      <c r="L274" s="229" t="s">
        <v>390</v>
      </c>
      <c r="M274" s="229" t="s">
        <v>390</v>
      </c>
      <c r="N274" s="229" t="s">
        <v>390</v>
      </c>
      <c r="O274" s="229" t="s">
        <v>390</v>
      </c>
      <c r="P274" s="229" t="s">
        <v>390</v>
      </c>
      <c r="Q274" s="229" t="s">
        <v>390</v>
      </c>
      <c r="R274" s="229" t="s">
        <v>390</v>
      </c>
    </row>
    <row r="275" spans="1:18" ht="37.5">
      <c r="A275" s="239"/>
      <c r="B275" s="323"/>
      <c r="C275" s="276"/>
      <c r="D275" s="276"/>
      <c r="E275" s="276"/>
      <c r="F275" s="324" t="s">
        <v>391</v>
      </c>
      <c r="G275" s="275" t="s">
        <v>63</v>
      </c>
      <c r="H275" s="325"/>
      <c r="I275" s="275"/>
      <c r="J275" s="326">
        <f t="shared" ref="J275:J276" si="198">SUM(L275:R275)</f>
        <v>0</v>
      </c>
      <c r="K275" s="327"/>
      <c r="L275" s="328"/>
      <c r="M275" s="329"/>
      <c r="N275" s="328"/>
      <c r="O275" s="329"/>
      <c r="P275" s="329"/>
      <c r="Q275" s="329"/>
      <c r="R275" s="329"/>
    </row>
    <row r="276" spans="1:18" ht="21" customHeight="1">
      <c r="A276" s="243"/>
      <c r="B276" s="330"/>
      <c r="C276" s="280"/>
      <c r="D276" s="280"/>
      <c r="E276" s="280"/>
      <c r="F276" s="331" t="s">
        <v>392</v>
      </c>
      <c r="G276" s="279" t="s">
        <v>63</v>
      </c>
      <c r="H276" s="332"/>
      <c r="I276" s="279"/>
      <c r="J276" s="333">
        <f t="shared" si="198"/>
        <v>0</v>
      </c>
      <c r="K276" s="334"/>
      <c r="L276" s="328"/>
      <c r="M276" s="329"/>
      <c r="N276" s="328"/>
      <c r="O276" s="329"/>
      <c r="P276" s="329"/>
      <c r="Q276" s="329"/>
      <c r="R276" s="329"/>
    </row>
    <row r="277" spans="1:18" ht="22.5" customHeight="1">
      <c r="A277" s="54" t="s">
        <v>28</v>
      </c>
      <c r="B277" s="55"/>
      <c r="C277" s="55"/>
      <c r="D277" s="55"/>
      <c r="E277" s="56"/>
      <c r="F277" s="292" t="s">
        <v>393</v>
      </c>
      <c r="G277" s="58"/>
      <c r="H277" s="246"/>
      <c r="I277" s="58"/>
      <c r="J277" s="60"/>
      <c r="K277" s="61"/>
      <c r="L277" s="61"/>
      <c r="M277" s="61"/>
      <c r="N277" s="61"/>
      <c r="O277" s="61"/>
      <c r="P277" s="61"/>
      <c r="Q277" s="61"/>
      <c r="R277" s="60"/>
    </row>
    <row r="278" spans="1:18" ht="15.75" customHeight="1">
      <c r="A278" s="63"/>
      <c r="B278" s="65">
        <v>27</v>
      </c>
      <c r="C278" s="65"/>
      <c r="D278" s="65"/>
      <c r="E278" s="65">
        <v>78</v>
      </c>
      <c r="F278" s="66" t="s">
        <v>394</v>
      </c>
      <c r="G278" s="69" t="s">
        <v>126</v>
      </c>
      <c r="H278" s="191" t="s">
        <v>58</v>
      </c>
      <c r="I278" s="69" t="s">
        <v>76</v>
      </c>
      <c r="J278" s="202">
        <f t="shared" ref="J278" si="199">J279*100/J280</f>
        <v>82.159882735640181</v>
      </c>
      <c r="K278" s="159"/>
      <c r="L278" s="202">
        <f t="shared" ref="L278:O278" si="200">L279*100/L280</f>
        <v>126.22531839406456</v>
      </c>
      <c r="M278" s="203">
        <f t="shared" si="200"/>
        <v>30.187480139815698</v>
      </c>
      <c r="N278" s="203">
        <f t="shared" si="200"/>
        <v>54.77457294875385</v>
      </c>
      <c r="O278" s="203">
        <f t="shared" si="200"/>
        <v>47.954334724153917</v>
      </c>
      <c r="P278" s="202">
        <v>80.718656424944669</v>
      </c>
      <c r="Q278" s="203">
        <f t="shared" ref="Q278:R278" si="201">Q279*100/Q280</f>
        <v>79.395085066162579</v>
      </c>
      <c r="R278" s="203">
        <f t="shared" si="201"/>
        <v>41.087613293051362</v>
      </c>
    </row>
    <row r="279" spans="1:18" ht="15.75" customHeight="1">
      <c r="A279" s="63"/>
      <c r="B279" s="65"/>
      <c r="C279" s="65"/>
      <c r="D279" s="65"/>
      <c r="E279" s="65"/>
      <c r="F279" s="66" t="s">
        <v>395</v>
      </c>
      <c r="G279" s="117" t="s">
        <v>63</v>
      </c>
      <c r="H279" s="191"/>
      <c r="I279" s="69"/>
      <c r="J279" s="111">
        <v>3733</v>
      </c>
      <c r="K279" s="111"/>
      <c r="L279" s="111">
        <v>2341</v>
      </c>
      <c r="M279" s="111">
        <v>152</v>
      </c>
      <c r="N279" s="111">
        <v>489</v>
      </c>
      <c r="O279" s="111">
        <v>331</v>
      </c>
      <c r="P279" s="111">
        <v>310</v>
      </c>
      <c r="Q279" s="111">
        <v>42</v>
      </c>
      <c r="R279" s="111">
        <v>68</v>
      </c>
    </row>
    <row r="280" spans="1:18" ht="56.25">
      <c r="A280" s="63"/>
      <c r="B280" s="114"/>
      <c r="C280" s="114"/>
      <c r="D280" s="114"/>
      <c r="E280" s="114"/>
      <c r="F280" s="93" t="s">
        <v>396</v>
      </c>
      <c r="G280" s="96" t="s">
        <v>63</v>
      </c>
      <c r="H280" s="195"/>
      <c r="I280" s="96"/>
      <c r="J280" s="130">
        <v>4543.58</v>
      </c>
      <c r="K280" s="178"/>
      <c r="L280" s="178">
        <v>1854.62</v>
      </c>
      <c r="M280" s="178">
        <v>503.52</v>
      </c>
      <c r="N280" s="178">
        <v>892.75</v>
      </c>
      <c r="O280" s="178">
        <v>690.24</v>
      </c>
      <c r="P280" s="178">
        <v>384.05</v>
      </c>
      <c r="Q280" s="178">
        <v>52.9</v>
      </c>
      <c r="R280" s="178">
        <v>165.5</v>
      </c>
    </row>
    <row r="281" spans="1:18" ht="15.75" customHeight="1">
      <c r="A281" s="63"/>
      <c r="B281" s="102"/>
      <c r="C281" s="177"/>
      <c r="D281" s="177"/>
      <c r="E281" s="182"/>
      <c r="F281" s="335" t="s">
        <v>397</v>
      </c>
      <c r="G281" s="184"/>
      <c r="H281" s="28" t="s">
        <v>3</v>
      </c>
      <c r="I281" s="184"/>
      <c r="J281" s="178"/>
      <c r="K281" s="187"/>
      <c r="L281" s="187"/>
      <c r="M281" s="187"/>
      <c r="N281" s="187"/>
      <c r="O281" s="187"/>
      <c r="P281" s="187"/>
      <c r="Q281" s="187"/>
      <c r="R281" s="289"/>
    </row>
    <row r="282" spans="1:18" ht="15.75" customHeight="1">
      <c r="A282" s="63"/>
      <c r="B282" s="102"/>
      <c r="C282" s="102"/>
      <c r="D282" s="102">
        <v>47</v>
      </c>
      <c r="E282" s="102">
        <v>79</v>
      </c>
      <c r="F282" s="150" t="s">
        <v>398</v>
      </c>
      <c r="G282" s="58" t="s">
        <v>399</v>
      </c>
      <c r="H282" s="246" t="s">
        <v>3</v>
      </c>
      <c r="I282" s="58" t="s">
        <v>76</v>
      </c>
      <c r="J282" s="336">
        <f>J283*100/J284</f>
        <v>43.113772455089823</v>
      </c>
      <c r="K282" s="85"/>
      <c r="L282" s="61"/>
      <c r="M282" s="61"/>
      <c r="N282" s="61"/>
      <c r="O282" s="61"/>
      <c r="P282" s="61"/>
      <c r="Q282" s="61"/>
      <c r="R282" s="60"/>
    </row>
    <row r="283" spans="1:18" ht="15.75" customHeight="1">
      <c r="A283" s="63"/>
      <c r="B283" s="65"/>
      <c r="C283" s="65"/>
      <c r="D283" s="65"/>
      <c r="E283" s="65"/>
      <c r="F283" s="110" t="s">
        <v>400</v>
      </c>
      <c r="G283" s="117" t="s">
        <v>63</v>
      </c>
      <c r="H283" s="191"/>
      <c r="I283" s="69"/>
      <c r="J283" s="111">
        <v>72</v>
      </c>
      <c r="K283" s="111"/>
      <c r="L283" s="111"/>
      <c r="M283" s="111"/>
      <c r="N283" s="111"/>
      <c r="O283" s="111"/>
      <c r="P283" s="111"/>
      <c r="Q283" s="111"/>
      <c r="R283" s="85"/>
    </row>
    <row r="284" spans="1:18" ht="15.75" customHeight="1">
      <c r="A284" s="63"/>
      <c r="B284" s="114"/>
      <c r="C284" s="114"/>
      <c r="D284" s="114"/>
      <c r="E284" s="114"/>
      <c r="F284" s="115" t="s">
        <v>401</v>
      </c>
      <c r="G284" s="96" t="s">
        <v>63</v>
      </c>
      <c r="H284" s="195"/>
      <c r="I284" s="96"/>
      <c r="J284" s="130">
        <v>167</v>
      </c>
      <c r="K284" s="130"/>
      <c r="L284" s="130"/>
      <c r="M284" s="130"/>
      <c r="N284" s="130"/>
      <c r="O284" s="130"/>
      <c r="P284" s="130"/>
      <c r="Q284" s="130"/>
      <c r="R284" s="118"/>
    </row>
    <row r="285" spans="1:18" ht="15.75" customHeight="1">
      <c r="A285" s="63"/>
      <c r="B285" s="257"/>
      <c r="C285" s="122"/>
      <c r="D285" s="122">
        <v>48</v>
      </c>
      <c r="E285" s="122">
        <v>80</v>
      </c>
      <c r="F285" s="158" t="s">
        <v>402</v>
      </c>
      <c r="G285" s="104" t="s">
        <v>399</v>
      </c>
      <c r="H285" s="249" t="s">
        <v>3</v>
      </c>
      <c r="I285" s="104" t="s">
        <v>76</v>
      </c>
      <c r="J285" s="337">
        <f>J286*100/J287</f>
        <v>24.550898203592816</v>
      </c>
      <c r="K285" s="174"/>
      <c r="L285" s="159"/>
      <c r="M285" s="159"/>
      <c r="N285" s="159"/>
      <c r="O285" s="159"/>
      <c r="P285" s="159"/>
      <c r="Q285" s="159"/>
      <c r="R285" s="174"/>
    </row>
    <row r="286" spans="1:18" ht="15.75" customHeight="1">
      <c r="A286" s="63"/>
      <c r="B286" s="264"/>
      <c r="C286" s="65"/>
      <c r="D286" s="65"/>
      <c r="E286" s="65"/>
      <c r="F286" s="108" t="s">
        <v>403</v>
      </c>
      <c r="G286" s="117" t="s">
        <v>63</v>
      </c>
      <c r="H286" s="191"/>
      <c r="I286" s="69"/>
      <c r="J286" s="111">
        <v>41</v>
      </c>
      <c r="K286" s="111"/>
      <c r="L286" s="111"/>
      <c r="M286" s="111"/>
      <c r="N286" s="111"/>
      <c r="O286" s="111"/>
      <c r="P286" s="111"/>
      <c r="Q286" s="111"/>
      <c r="R286" s="85"/>
    </row>
    <row r="287" spans="1:18" ht="15.75" customHeight="1">
      <c r="A287" s="63"/>
      <c r="B287" s="254"/>
      <c r="C287" s="92"/>
      <c r="D287" s="92"/>
      <c r="E287" s="92"/>
      <c r="F287" s="162" t="s">
        <v>404</v>
      </c>
      <c r="G287" s="117" t="s">
        <v>63</v>
      </c>
      <c r="H287" s="255"/>
      <c r="I287" s="117"/>
      <c r="J287" s="130">
        <v>167</v>
      </c>
      <c r="K287" s="130"/>
      <c r="L287" s="130"/>
      <c r="M287" s="130"/>
      <c r="N287" s="130"/>
      <c r="O287" s="130"/>
      <c r="P287" s="130"/>
      <c r="Q287" s="130"/>
      <c r="R287" s="118"/>
    </row>
    <row r="288" spans="1:18" ht="15.75" customHeight="1">
      <c r="A288" s="63"/>
      <c r="B288" s="102"/>
      <c r="C288" s="102"/>
      <c r="D288" s="102">
        <v>49</v>
      </c>
      <c r="E288" s="102">
        <v>81</v>
      </c>
      <c r="F288" s="143" t="s">
        <v>405</v>
      </c>
      <c r="G288" s="58" t="s">
        <v>406</v>
      </c>
      <c r="H288" s="246" t="s">
        <v>3</v>
      </c>
      <c r="I288" s="58" t="s">
        <v>76</v>
      </c>
      <c r="J288" s="203">
        <f>J289*100/J290</f>
        <v>11.976047904191617</v>
      </c>
      <c r="K288" s="174"/>
      <c r="L288" s="159"/>
      <c r="M288" s="159"/>
      <c r="N288" s="159"/>
      <c r="O288" s="159"/>
      <c r="P288" s="159"/>
      <c r="Q288" s="159"/>
      <c r="R288" s="174"/>
    </row>
    <row r="289" spans="1:18" ht="15.75" customHeight="1">
      <c r="A289" s="63"/>
      <c r="B289" s="65"/>
      <c r="C289" s="65"/>
      <c r="D289" s="65"/>
      <c r="E289" s="65"/>
      <c r="F289" s="108" t="s">
        <v>407</v>
      </c>
      <c r="G289" s="117" t="s">
        <v>63</v>
      </c>
      <c r="H289" s="191"/>
      <c r="I289" s="69"/>
      <c r="J289" s="111">
        <v>20</v>
      </c>
      <c r="K289" s="111"/>
      <c r="L289" s="111"/>
      <c r="M289" s="111"/>
      <c r="N289" s="111"/>
      <c r="O289" s="111"/>
      <c r="P289" s="111"/>
      <c r="Q289" s="111"/>
      <c r="R289" s="85"/>
    </row>
    <row r="290" spans="1:18" ht="15.75" customHeight="1">
      <c r="A290" s="63"/>
      <c r="B290" s="114"/>
      <c r="C290" s="114"/>
      <c r="D290" s="114"/>
      <c r="E290" s="114"/>
      <c r="F290" s="338" t="s">
        <v>408</v>
      </c>
      <c r="G290" s="96" t="s">
        <v>63</v>
      </c>
      <c r="H290" s="195"/>
      <c r="I290" s="96"/>
      <c r="J290" s="130">
        <v>167</v>
      </c>
      <c r="K290" s="130"/>
      <c r="L290" s="130"/>
      <c r="M290" s="130"/>
      <c r="N290" s="130"/>
      <c r="O290" s="130"/>
      <c r="P290" s="130"/>
      <c r="Q290" s="130"/>
      <c r="R290" s="118"/>
    </row>
    <row r="291" spans="1:18" ht="37.5">
      <c r="A291" s="120"/>
      <c r="B291" s="257"/>
      <c r="C291" s="122"/>
      <c r="D291" s="122">
        <v>50</v>
      </c>
      <c r="E291" s="122">
        <v>82</v>
      </c>
      <c r="F291" s="146" t="s">
        <v>409</v>
      </c>
      <c r="G291" s="104" t="s">
        <v>406</v>
      </c>
      <c r="H291" s="249" t="s">
        <v>3</v>
      </c>
      <c r="I291" s="104" t="s">
        <v>76</v>
      </c>
      <c r="J291" s="300">
        <f>J292*100/J293</f>
        <v>100</v>
      </c>
      <c r="K291" s="174"/>
      <c r="L291" s="159"/>
      <c r="M291" s="159"/>
      <c r="N291" s="159"/>
      <c r="O291" s="159"/>
      <c r="P291" s="159"/>
      <c r="Q291" s="159"/>
      <c r="R291" s="174"/>
    </row>
    <row r="292" spans="1:18" ht="15.75" customHeight="1">
      <c r="A292" s="120"/>
      <c r="B292" s="264"/>
      <c r="C292" s="65"/>
      <c r="D292" s="65"/>
      <c r="E292" s="65"/>
      <c r="F292" s="66" t="s">
        <v>410</v>
      </c>
      <c r="G292" s="117" t="s">
        <v>63</v>
      </c>
      <c r="H292" s="191"/>
      <c r="I292" s="69"/>
      <c r="J292" s="130">
        <v>167</v>
      </c>
      <c r="K292" s="111"/>
      <c r="L292" s="111"/>
      <c r="M292" s="111"/>
      <c r="N292" s="111"/>
      <c r="O292" s="111"/>
      <c r="P292" s="111"/>
      <c r="Q292" s="111"/>
      <c r="R292" s="85"/>
    </row>
    <row r="293" spans="1:18" ht="15.75" customHeight="1">
      <c r="A293" s="120"/>
      <c r="B293" s="254"/>
      <c r="C293" s="92"/>
      <c r="D293" s="92"/>
      <c r="E293" s="92"/>
      <c r="F293" s="149" t="s">
        <v>411</v>
      </c>
      <c r="G293" s="117" t="s">
        <v>63</v>
      </c>
      <c r="H293" s="255"/>
      <c r="I293" s="117"/>
      <c r="J293" s="130">
        <v>167</v>
      </c>
      <c r="K293" s="111"/>
      <c r="L293" s="211"/>
      <c r="M293" s="211"/>
      <c r="N293" s="211"/>
      <c r="O293" s="211"/>
      <c r="P293" s="211"/>
      <c r="Q293" s="211"/>
      <c r="R293" s="127"/>
    </row>
    <row r="294" spans="1:18" ht="15.75" customHeight="1">
      <c r="A294" s="120"/>
      <c r="B294" s="102"/>
      <c r="C294" s="102"/>
      <c r="D294" s="102">
        <v>51</v>
      </c>
      <c r="E294" s="102">
        <v>83</v>
      </c>
      <c r="F294" s="143" t="s">
        <v>412</v>
      </c>
      <c r="G294" s="58" t="s">
        <v>413</v>
      </c>
      <c r="H294" s="246" t="s">
        <v>3</v>
      </c>
      <c r="I294" s="58" t="s">
        <v>76</v>
      </c>
      <c r="J294" s="212">
        <f>J295*100/J296</f>
        <v>100</v>
      </c>
      <c r="K294" s="61"/>
      <c r="L294" s="61">
        <f t="shared" ref="L294:M294" si="202">L295*100/L296</f>
        <v>100</v>
      </c>
      <c r="M294" s="61"/>
      <c r="N294" s="61"/>
      <c r="O294" s="61"/>
      <c r="P294" s="61"/>
      <c r="Q294" s="61"/>
      <c r="R294" s="60"/>
    </row>
    <row r="295" spans="1:18" ht="37.5">
      <c r="A295" s="120"/>
      <c r="B295" s="65"/>
      <c r="C295" s="65"/>
      <c r="D295" s="65"/>
      <c r="E295" s="65"/>
      <c r="F295" s="66" t="s">
        <v>414</v>
      </c>
      <c r="G295" s="69" t="s">
        <v>203</v>
      </c>
      <c r="H295" s="191"/>
      <c r="I295" s="69"/>
      <c r="J295" s="111">
        <v>1</v>
      </c>
      <c r="K295" s="111"/>
      <c r="L295" s="111">
        <v>1</v>
      </c>
      <c r="M295" s="111"/>
      <c r="N295" s="111"/>
      <c r="O295" s="111"/>
      <c r="P295" s="111"/>
      <c r="Q295" s="111"/>
      <c r="R295" s="85"/>
    </row>
    <row r="296" spans="1:18" ht="15.75" customHeight="1">
      <c r="A296" s="120"/>
      <c r="B296" s="114"/>
      <c r="C296" s="114"/>
      <c r="D296" s="114"/>
      <c r="E296" s="114"/>
      <c r="F296" s="93" t="s">
        <v>415</v>
      </c>
      <c r="G296" s="96" t="s">
        <v>203</v>
      </c>
      <c r="H296" s="195"/>
      <c r="I296" s="96"/>
      <c r="J296" s="130">
        <v>1</v>
      </c>
      <c r="K296" s="130"/>
      <c r="L296" s="130">
        <v>1</v>
      </c>
      <c r="M296" s="130"/>
      <c r="N296" s="130"/>
      <c r="O296" s="130"/>
      <c r="P296" s="130"/>
      <c r="Q296" s="130"/>
      <c r="R296" s="118"/>
    </row>
    <row r="297" spans="1:18" ht="15.75" customHeight="1">
      <c r="A297" s="120"/>
      <c r="B297" s="102">
        <v>32</v>
      </c>
      <c r="C297" s="102"/>
      <c r="D297" s="102"/>
      <c r="E297" s="102"/>
      <c r="F297" s="143" t="s">
        <v>416</v>
      </c>
      <c r="G297" s="58"/>
      <c r="H297" s="246"/>
      <c r="I297" s="58"/>
      <c r="J297" s="159"/>
      <c r="K297" s="174"/>
      <c r="L297" s="159"/>
      <c r="M297" s="159"/>
      <c r="N297" s="159"/>
      <c r="O297" s="159"/>
      <c r="P297" s="159"/>
      <c r="Q297" s="159"/>
      <c r="R297" s="174"/>
    </row>
    <row r="298" spans="1:18" ht="18.75">
      <c r="A298" s="120"/>
      <c r="B298" s="102">
        <v>32.1</v>
      </c>
      <c r="C298" s="102"/>
      <c r="D298" s="102"/>
      <c r="E298" s="102">
        <v>84</v>
      </c>
      <c r="F298" s="143" t="s">
        <v>417</v>
      </c>
      <c r="G298" s="58" t="s">
        <v>361</v>
      </c>
      <c r="H298" s="246" t="s">
        <v>323</v>
      </c>
      <c r="I298" s="58" t="s">
        <v>76</v>
      </c>
      <c r="J298" s="202">
        <f>J299*100/J300</f>
        <v>64.727621133315083</v>
      </c>
      <c r="K298" s="61"/>
      <c r="L298" s="202">
        <f t="shared" ref="L298:O298" si="203">L299*100/L300</f>
        <v>105.65406490465038</v>
      </c>
      <c r="M298" s="203">
        <f t="shared" si="203"/>
        <v>32.866242038216562</v>
      </c>
      <c r="N298" s="203">
        <f t="shared" si="203"/>
        <v>42.709053213545268</v>
      </c>
      <c r="O298" s="203">
        <f t="shared" si="203"/>
        <v>30.486685032139576</v>
      </c>
      <c r="P298" s="203">
        <v>37.931034482758619</v>
      </c>
      <c r="Q298" s="203">
        <f t="shared" ref="Q298:R298" si="204">Q299*100/Q300</f>
        <v>27.272727272727273</v>
      </c>
      <c r="R298" s="203">
        <f t="shared" si="204"/>
        <v>36.120401337792643</v>
      </c>
    </row>
    <row r="299" spans="1:18" ht="15.75" customHeight="1">
      <c r="A299" s="120"/>
      <c r="B299" s="102"/>
      <c r="C299" s="102"/>
      <c r="D299" s="102"/>
      <c r="E299" s="102"/>
      <c r="F299" s="143" t="s">
        <v>418</v>
      </c>
      <c r="G299" s="58" t="s">
        <v>63</v>
      </c>
      <c r="H299" s="246"/>
      <c r="I299" s="58"/>
      <c r="J299" s="111">
        <f>SUM(L299:R299)</f>
        <v>4729</v>
      </c>
      <c r="K299" s="111"/>
      <c r="L299" s="61">
        <v>3158</v>
      </c>
      <c r="M299" s="61">
        <v>258</v>
      </c>
      <c r="N299" s="61">
        <v>618</v>
      </c>
      <c r="O299" s="61">
        <v>332</v>
      </c>
      <c r="P299" s="61">
        <v>231</v>
      </c>
      <c r="Q299" s="61">
        <v>24</v>
      </c>
      <c r="R299" s="60">
        <v>108</v>
      </c>
    </row>
    <row r="300" spans="1:18" ht="15.75" customHeight="1">
      <c r="A300" s="120"/>
      <c r="B300" s="152"/>
      <c r="C300" s="152"/>
      <c r="D300" s="152"/>
      <c r="E300" s="152"/>
      <c r="F300" s="339" t="s">
        <v>419</v>
      </c>
      <c r="G300" s="154" t="s">
        <v>63</v>
      </c>
      <c r="H300" s="340"/>
      <c r="I300" s="154"/>
      <c r="J300" s="130">
        <f>SUM(L300:R300)</f>
        <v>7306</v>
      </c>
      <c r="K300" s="130"/>
      <c r="L300" s="157">
        <v>2989</v>
      </c>
      <c r="M300" s="157">
        <v>785</v>
      </c>
      <c r="N300" s="157">
        <v>1447</v>
      </c>
      <c r="O300" s="157">
        <v>1089</v>
      </c>
      <c r="P300" s="157">
        <v>609</v>
      </c>
      <c r="Q300" s="157">
        <v>88</v>
      </c>
      <c r="R300" s="341">
        <v>299</v>
      </c>
    </row>
    <row r="301" spans="1:18" ht="37.5">
      <c r="A301" s="120"/>
      <c r="B301" s="122">
        <v>32.200000000000003</v>
      </c>
      <c r="C301" s="122"/>
      <c r="D301" s="122"/>
      <c r="E301" s="122">
        <v>85</v>
      </c>
      <c r="F301" s="146" t="s">
        <v>420</v>
      </c>
      <c r="G301" s="104" t="s">
        <v>180</v>
      </c>
      <c r="H301" s="249" t="s">
        <v>4</v>
      </c>
      <c r="I301" s="104" t="s">
        <v>76</v>
      </c>
      <c r="J301" s="342">
        <f>J302*100/J303</f>
        <v>40</v>
      </c>
      <c r="K301" s="61"/>
      <c r="L301" s="342">
        <f>L302*100/L303</f>
        <v>40</v>
      </c>
      <c r="M301" s="61"/>
      <c r="N301" s="61"/>
      <c r="O301" s="61"/>
      <c r="P301" s="61"/>
      <c r="Q301" s="61"/>
      <c r="R301" s="61"/>
    </row>
    <row r="302" spans="1:18" ht="15.75" customHeight="1">
      <c r="A302" s="120"/>
      <c r="B302" s="102"/>
      <c r="C302" s="102"/>
      <c r="D302" s="102"/>
      <c r="E302" s="102"/>
      <c r="F302" s="143" t="s">
        <v>421</v>
      </c>
      <c r="G302" s="58" t="s">
        <v>63</v>
      </c>
      <c r="H302" s="246"/>
      <c r="I302" s="58"/>
      <c r="J302" s="111">
        <f t="shared" ref="J302:J303" si="205">SUM(L302:R302)</f>
        <v>48</v>
      </c>
      <c r="K302" s="111"/>
      <c r="L302" s="61">
        <v>48</v>
      </c>
      <c r="M302" s="111"/>
      <c r="N302" s="111"/>
      <c r="O302" s="111"/>
      <c r="P302" s="111"/>
      <c r="Q302" s="111"/>
      <c r="R302" s="111"/>
    </row>
    <row r="303" spans="1:18" ht="15.75" customHeight="1">
      <c r="A303" s="120"/>
      <c r="B303" s="102"/>
      <c r="C303" s="102"/>
      <c r="D303" s="102"/>
      <c r="E303" s="102"/>
      <c r="F303" s="143" t="s">
        <v>422</v>
      </c>
      <c r="G303" s="58" t="s">
        <v>63</v>
      </c>
      <c r="H303" s="246"/>
      <c r="I303" s="58"/>
      <c r="J303" s="130">
        <f t="shared" si="205"/>
        <v>120</v>
      </c>
      <c r="K303" s="130"/>
      <c r="L303" s="157">
        <v>120</v>
      </c>
      <c r="M303" s="130"/>
      <c r="N303" s="130"/>
      <c r="O303" s="130"/>
      <c r="P303" s="130"/>
      <c r="Q303" s="130"/>
      <c r="R303" s="130"/>
    </row>
    <row r="304" spans="1:18" ht="37.5">
      <c r="A304" s="120"/>
      <c r="B304" s="102">
        <v>32.299999999999997</v>
      </c>
      <c r="C304" s="102"/>
      <c r="D304" s="102"/>
      <c r="E304" s="102">
        <v>86</v>
      </c>
      <c r="F304" s="143" t="s">
        <v>423</v>
      </c>
      <c r="G304" s="58" t="s">
        <v>168</v>
      </c>
      <c r="H304" s="246" t="s">
        <v>323</v>
      </c>
      <c r="I304" s="58" t="s">
        <v>76</v>
      </c>
      <c r="J304" s="203">
        <f t="shared" ref="J304" si="206">J305*100/J306</f>
        <v>47.768077746664467</v>
      </c>
      <c r="K304" s="61"/>
      <c r="L304" s="203">
        <f t="shared" ref="L304" si="207">L305*100/L306</f>
        <v>47.768077746664467</v>
      </c>
      <c r="M304" s="229" t="s">
        <v>121</v>
      </c>
      <c r="N304" s="229" t="s">
        <v>121</v>
      </c>
      <c r="O304" s="229" t="s">
        <v>121</v>
      </c>
      <c r="P304" s="229" t="s">
        <v>121</v>
      </c>
      <c r="Q304" s="229" t="s">
        <v>121</v>
      </c>
      <c r="R304" s="229" t="s">
        <v>121</v>
      </c>
    </row>
    <row r="305" spans="1:18" ht="37.5">
      <c r="A305" s="120"/>
      <c r="B305" s="102"/>
      <c r="C305" s="102"/>
      <c r="D305" s="102"/>
      <c r="E305" s="102"/>
      <c r="F305" s="143" t="s">
        <v>424</v>
      </c>
      <c r="G305" s="58" t="s">
        <v>63</v>
      </c>
      <c r="H305" s="246"/>
      <c r="I305" s="58"/>
      <c r="J305" s="61">
        <v>2900</v>
      </c>
      <c r="K305" s="111"/>
      <c r="L305" s="61">
        <v>2900</v>
      </c>
      <c r="M305" s="61"/>
      <c r="N305" s="61"/>
      <c r="O305" s="61"/>
      <c r="P305" s="61"/>
      <c r="Q305" s="61"/>
      <c r="R305" s="60"/>
    </row>
    <row r="306" spans="1:18" ht="15.75" customHeight="1">
      <c r="A306" s="120"/>
      <c r="B306" s="102"/>
      <c r="C306" s="102"/>
      <c r="D306" s="102"/>
      <c r="E306" s="102"/>
      <c r="F306" s="339" t="s">
        <v>425</v>
      </c>
      <c r="G306" s="154" t="s">
        <v>63</v>
      </c>
      <c r="H306" s="340"/>
      <c r="I306" s="154"/>
      <c r="J306" s="157">
        <v>6071</v>
      </c>
      <c r="K306" s="130"/>
      <c r="L306" s="157">
        <v>6071</v>
      </c>
      <c r="M306" s="157"/>
      <c r="N306" s="157"/>
      <c r="O306" s="157"/>
      <c r="P306" s="157"/>
      <c r="Q306" s="157"/>
      <c r="R306" s="341"/>
    </row>
    <row r="307" spans="1:18" ht="15.75" customHeight="1">
      <c r="A307" s="120"/>
      <c r="B307" s="102">
        <v>32.4</v>
      </c>
      <c r="C307" s="102"/>
      <c r="D307" s="102"/>
      <c r="E307" s="102">
        <v>87</v>
      </c>
      <c r="F307" s="146" t="s">
        <v>426</v>
      </c>
      <c r="G307" s="104" t="s">
        <v>168</v>
      </c>
      <c r="H307" s="249" t="s">
        <v>4</v>
      </c>
      <c r="I307" s="104" t="s">
        <v>76</v>
      </c>
      <c r="J307" s="203">
        <f>J308*100/J309</f>
        <v>37.853107344632768</v>
      </c>
      <c r="K307" s="161" t="e">
        <f t="shared" ref="K307:L307" si="208">K308*100/K309</f>
        <v>#DIV/0!</v>
      </c>
      <c r="L307" s="203">
        <f t="shared" si="208"/>
        <v>37.853107344632768</v>
      </c>
      <c r="M307" s="61"/>
      <c r="N307" s="61"/>
      <c r="O307" s="61"/>
      <c r="P307" s="61"/>
      <c r="Q307" s="61"/>
      <c r="R307" s="61"/>
    </row>
    <row r="308" spans="1:18" ht="15.75" customHeight="1">
      <c r="A308" s="120"/>
      <c r="B308" s="102"/>
      <c r="C308" s="102"/>
      <c r="D308" s="102"/>
      <c r="E308" s="102"/>
      <c r="F308" s="143" t="s">
        <v>427</v>
      </c>
      <c r="G308" s="58" t="s">
        <v>63</v>
      </c>
      <c r="H308" s="246"/>
      <c r="I308" s="58"/>
      <c r="J308" s="111">
        <v>67</v>
      </c>
      <c r="K308" s="111"/>
      <c r="L308" s="61">
        <v>67</v>
      </c>
      <c r="M308" s="111"/>
      <c r="N308" s="111"/>
      <c r="O308" s="111"/>
      <c r="P308" s="111"/>
      <c r="Q308" s="111"/>
      <c r="R308" s="111"/>
    </row>
    <row r="309" spans="1:18" ht="15.75" customHeight="1">
      <c r="A309" s="120"/>
      <c r="B309" s="152"/>
      <c r="C309" s="152"/>
      <c r="D309" s="152"/>
      <c r="E309" s="152"/>
      <c r="F309" s="339" t="s">
        <v>428</v>
      </c>
      <c r="G309" s="154" t="s">
        <v>63</v>
      </c>
      <c r="H309" s="340"/>
      <c r="I309" s="154"/>
      <c r="J309" s="130">
        <v>177</v>
      </c>
      <c r="K309" s="130"/>
      <c r="L309" s="157">
        <v>177</v>
      </c>
      <c r="M309" s="130"/>
      <c r="N309" s="130"/>
      <c r="O309" s="130"/>
      <c r="P309" s="130"/>
      <c r="Q309" s="130"/>
      <c r="R309" s="130"/>
    </row>
    <row r="310" spans="1:18" ht="15.75" customHeight="1">
      <c r="A310" s="120"/>
      <c r="B310" s="257">
        <v>33</v>
      </c>
      <c r="C310" s="122"/>
      <c r="D310" s="122"/>
      <c r="E310" s="122">
        <v>88</v>
      </c>
      <c r="F310" s="146" t="s">
        <v>429</v>
      </c>
      <c r="G310" s="104" t="s">
        <v>172</v>
      </c>
      <c r="H310" s="249" t="s">
        <v>58</v>
      </c>
      <c r="I310" s="104" t="s">
        <v>76</v>
      </c>
      <c r="J310" s="202">
        <f>J311*100/J312</f>
        <v>65.537679932260801</v>
      </c>
      <c r="K310" s="159"/>
      <c r="L310" s="203">
        <f t="shared" ref="L310:O310" si="209">L311*100/L312</f>
        <v>65.301204819277103</v>
      </c>
      <c r="M310" s="203">
        <f t="shared" si="209"/>
        <v>65.732087227414326</v>
      </c>
      <c r="N310" s="203">
        <f t="shared" si="209"/>
        <v>57.391304347826086</v>
      </c>
      <c r="O310" s="202">
        <f t="shared" si="209"/>
        <v>72.992700729927009</v>
      </c>
      <c r="P310" s="202">
        <v>68.55</v>
      </c>
      <c r="Q310" s="203">
        <f t="shared" ref="Q310:R310" si="210">Q311*100/Q312</f>
        <v>36.363636363636367</v>
      </c>
      <c r="R310" s="202">
        <f t="shared" si="210"/>
        <v>65.714285714285708</v>
      </c>
    </row>
    <row r="311" spans="1:18" ht="15.75" customHeight="1">
      <c r="A311" s="120"/>
      <c r="B311" s="264"/>
      <c r="C311" s="65"/>
      <c r="D311" s="65"/>
      <c r="E311" s="65"/>
      <c r="F311" s="108" t="s">
        <v>430</v>
      </c>
      <c r="G311" s="69" t="s">
        <v>63</v>
      </c>
      <c r="H311" s="191"/>
      <c r="I311" s="69"/>
      <c r="J311" s="111">
        <f t="shared" ref="J311:J312" si="211">SUM(L311:R311)</f>
        <v>1548</v>
      </c>
      <c r="K311" s="111"/>
      <c r="L311" s="111">
        <v>813</v>
      </c>
      <c r="M311" s="111">
        <v>211</v>
      </c>
      <c r="N311" s="111">
        <v>198</v>
      </c>
      <c r="O311" s="111">
        <v>200</v>
      </c>
      <c r="P311" s="111">
        <v>99</v>
      </c>
      <c r="Q311" s="111">
        <v>4</v>
      </c>
      <c r="R311" s="111">
        <v>23</v>
      </c>
    </row>
    <row r="312" spans="1:18" ht="15.75" customHeight="1">
      <c r="A312" s="120"/>
      <c r="B312" s="256"/>
      <c r="C312" s="114"/>
      <c r="D312" s="114"/>
      <c r="E312" s="114"/>
      <c r="F312" s="338" t="s">
        <v>431</v>
      </c>
      <c r="G312" s="96" t="s">
        <v>63</v>
      </c>
      <c r="H312" s="195"/>
      <c r="I312" s="96"/>
      <c r="J312" s="181">
        <f t="shared" si="211"/>
        <v>2362</v>
      </c>
      <c r="K312" s="130"/>
      <c r="L312" s="181">
        <v>1245</v>
      </c>
      <c r="M312" s="130">
        <v>321</v>
      </c>
      <c r="N312" s="130">
        <v>345</v>
      </c>
      <c r="O312" s="130">
        <v>274</v>
      </c>
      <c r="P312" s="130">
        <v>131</v>
      </c>
      <c r="Q312" s="130">
        <v>11</v>
      </c>
      <c r="R312" s="130">
        <v>35</v>
      </c>
    </row>
    <row r="313" spans="1:18" ht="15.75" customHeight="1">
      <c r="A313" s="120"/>
      <c r="B313" s="104"/>
      <c r="C313" s="104"/>
      <c r="D313" s="122">
        <v>52</v>
      </c>
      <c r="E313" s="122">
        <v>89</v>
      </c>
      <c r="F313" s="146" t="s">
        <v>432</v>
      </c>
      <c r="G313" s="147" t="s">
        <v>140</v>
      </c>
      <c r="H313" s="249" t="s">
        <v>58</v>
      </c>
      <c r="I313" s="104" t="s">
        <v>76</v>
      </c>
      <c r="J313" s="203">
        <f>J314*100/J315</f>
        <v>72.072952980188759</v>
      </c>
      <c r="K313" s="159"/>
      <c r="L313" s="203">
        <f t="shared" ref="L313:O313" si="212">L314*100/L315</f>
        <v>64.112244897959187</v>
      </c>
      <c r="M313" s="202">
        <f t="shared" si="212"/>
        <v>81.016042780748663</v>
      </c>
      <c r="N313" s="203">
        <f t="shared" si="212"/>
        <v>71.848561759729279</v>
      </c>
      <c r="O313" s="203">
        <f t="shared" si="212"/>
        <v>78.935261255340123</v>
      </c>
      <c r="P313" s="202">
        <v>82.41</v>
      </c>
      <c r="Q313" s="202">
        <f t="shared" ref="Q313:R313" si="213">Q314*100/Q315</f>
        <v>85.074626865671647</v>
      </c>
      <c r="R313" s="203">
        <f t="shared" si="213"/>
        <v>73.582089552238813</v>
      </c>
    </row>
    <row r="314" spans="1:18" ht="15.75" customHeight="1">
      <c r="A314" s="120"/>
      <c r="B314" s="69"/>
      <c r="C314" s="69"/>
      <c r="D314" s="69"/>
      <c r="E314" s="65"/>
      <c r="F314" s="108" t="s">
        <v>433</v>
      </c>
      <c r="G314" s="67" t="s">
        <v>63</v>
      </c>
      <c r="H314" s="191"/>
      <c r="I314" s="69"/>
      <c r="J314" s="180">
        <f t="shared" ref="J314:J315" si="214">SUM(L314:R314)</f>
        <v>16953</v>
      </c>
      <c r="K314" s="111"/>
      <c r="L314" s="180">
        <v>6283</v>
      </c>
      <c r="M314" s="180">
        <v>1818</v>
      </c>
      <c r="N314" s="180">
        <v>3397</v>
      </c>
      <c r="O314" s="180">
        <v>2402</v>
      </c>
      <c r="P314" s="111">
        <v>2275</v>
      </c>
      <c r="Q314" s="111">
        <v>285</v>
      </c>
      <c r="R314" s="111">
        <v>493</v>
      </c>
    </row>
    <row r="315" spans="1:18" ht="15.75" customHeight="1">
      <c r="A315" s="120"/>
      <c r="B315" s="96"/>
      <c r="C315" s="96"/>
      <c r="D315" s="96"/>
      <c r="E315" s="114"/>
      <c r="F315" s="338" t="s">
        <v>434</v>
      </c>
      <c r="G315" s="160" t="s">
        <v>63</v>
      </c>
      <c r="H315" s="195"/>
      <c r="I315" s="96"/>
      <c r="J315" s="181">
        <f t="shared" si="214"/>
        <v>23522</v>
      </c>
      <c r="K315" s="130"/>
      <c r="L315" s="181">
        <v>9800</v>
      </c>
      <c r="M315" s="181">
        <v>2244</v>
      </c>
      <c r="N315" s="181">
        <v>4728</v>
      </c>
      <c r="O315" s="181">
        <v>3043</v>
      </c>
      <c r="P315" s="130">
        <v>2702</v>
      </c>
      <c r="Q315" s="130">
        <v>335</v>
      </c>
      <c r="R315" s="130">
        <v>670</v>
      </c>
    </row>
    <row r="316" spans="1:18" ht="37.5">
      <c r="A316" s="120"/>
      <c r="B316" s="257">
        <v>34</v>
      </c>
      <c r="C316" s="122"/>
      <c r="D316" s="122"/>
      <c r="E316" s="122">
        <v>90</v>
      </c>
      <c r="F316" s="146" t="s">
        <v>435</v>
      </c>
      <c r="G316" s="104" t="s">
        <v>436</v>
      </c>
      <c r="H316" s="249" t="s">
        <v>3</v>
      </c>
      <c r="I316" s="104" t="s">
        <v>76</v>
      </c>
      <c r="J316" s="343">
        <f>J317*100/J318</f>
        <v>98.268398268398272</v>
      </c>
      <c r="K316" s="344"/>
      <c r="L316" s="343">
        <f t="shared" ref="L316:R316" si="215">L317*100/L318</f>
        <v>97.560975609756099</v>
      </c>
      <c r="M316" s="343">
        <f t="shared" si="215"/>
        <v>100</v>
      </c>
      <c r="N316" s="343">
        <f t="shared" si="215"/>
        <v>95.91836734693878</v>
      </c>
      <c r="O316" s="343">
        <f t="shared" si="215"/>
        <v>94.285714285714292</v>
      </c>
      <c r="P316" s="343">
        <f t="shared" si="215"/>
        <v>100</v>
      </c>
      <c r="Q316" s="343" t="e">
        <f t="shared" si="215"/>
        <v>#DIV/0!</v>
      </c>
      <c r="R316" s="343">
        <f t="shared" si="215"/>
        <v>100</v>
      </c>
    </row>
    <row r="317" spans="1:18" ht="15.75" customHeight="1">
      <c r="A317" s="120"/>
      <c r="B317" s="264"/>
      <c r="C317" s="65"/>
      <c r="D317" s="65"/>
      <c r="E317" s="65"/>
      <c r="F317" s="66" t="s">
        <v>437</v>
      </c>
      <c r="G317" s="67" t="s">
        <v>63</v>
      </c>
      <c r="H317" s="191"/>
      <c r="I317" s="69"/>
      <c r="J317" s="111">
        <v>227</v>
      </c>
      <c r="K317" s="111"/>
      <c r="L317" s="111">
        <v>80</v>
      </c>
      <c r="M317" s="111">
        <v>32</v>
      </c>
      <c r="N317" s="111">
        <v>47</v>
      </c>
      <c r="O317" s="111">
        <v>33</v>
      </c>
      <c r="P317" s="111">
        <v>30</v>
      </c>
      <c r="Q317" s="111">
        <v>0</v>
      </c>
      <c r="R317" s="85">
        <v>3</v>
      </c>
    </row>
    <row r="318" spans="1:18" ht="15.75" customHeight="1">
      <c r="A318" s="120"/>
      <c r="B318" s="254"/>
      <c r="C318" s="92"/>
      <c r="D318" s="92"/>
      <c r="E318" s="92"/>
      <c r="F318" s="93" t="s">
        <v>438</v>
      </c>
      <c r="G318" s="160" t="s">
        <v>63</v>
      </c>
      <c r="H318" s="195"/>
      <c r="I318" s="96"/>
      <c r="J318" s="130">
        <v>231</v>
      </c>
      <c r="K318" s="130"/>
      <c r="L318" s="130">
        <v>82</v>
      </c>
      <c r="M318" s="130">
        <v>32</v>
      </c>
      <c r="N318" s="130">
        <v>49</v>
      </c>
      <c r="O318" s="130">
        <v>35</v>
      </c>
      <c r="P318" s="130">
        <v>30</v>
      </c>
      <c r="Q318" s="130">
        <v>0</v>
      </c>
      <c r="R318" s="118">
        <v>3</v>
      </c>
    </row>
    <row r="319" spans="1:18" ht="15.75" customHeight="1">
      <c r="A319" s="120"/>
      <c r="B319" s="58"/>
      <c r="C319" s="58"/>
      <c r="D319" s="102">
        <v>53</v>
      </c>
      <c r="E319" s="102">
        <v>91</v>
      </c>
      <c r="F319" s="146" t="s">
        <v>439</v>
      </c>
      <c r="G319" s="147" t="s">
        <v>440</v>
      </c>
      <c r="H319" s="249" t="s">
        <v>58</v>
      </c>
      <c r="I319" s="104" t="s">
        <v>76</v>
      </c>
      <c r="J319" s="203">
        <f t="shared" ref="J319" si="216">J320*100/J321</f>
        <v>66.739187516410965</v>
      </c>
      <c r="K319" s="159"/>
      <c r="L319" s="203">
        <f t="shared" ref="L319:O319" si="217">L320*100/L321</f>
        <v>47.459493471763409</v>
      </c>
      <c r="M319" s="202">
        <f t="shared" si="217"/>
        <v>97.270471464019849</v>
      </c>
      <c r="N319" s="202">
        <f t="shared" si="217"/>
        <v>76.755089450956206</v>
      </c>
      <c r="O319" s="203">
        <f t="shared" si="217"/>
        <v>58.166951891994678</v>
      </c>
      <c r="P319" s="202">
        <v>84.31061806656102</v>
      </c>
      <c r="Q319" s="203">
        <f t="shared" ref="Q319:R319" si="218">Q320*100/Q321</f>
        <v>65.46184738955823</v>
      </c>
      <c r="R319" s="203">
        <f t="shared" si="218"/>
        <v>17.792985457656115</v>
      </c>
    </row>
    <row r="320" spans="1:18" ht="15.75" customHeight="1">
      <c r="A320" s="120"/>
      <c r="B320" s="69"/>
      <c r="C320" s="69"/>
      <c r="D320" s="69"/>
      <c r="E320" s="65"/>
      <c r="F320" s="108" t="s">
        <v>441</v>
      </c>
      <c r="G320" s="67"/>
      <c r="H320" s="191"/>
      <c r="I320" s="69"/>
      <c r="J320" s="111">
        <f t="shared" ref="J320:J321" si="219">SUM(L320:R320)</f>
        <v>17792</v>
      </c>
      <c r="K320" s="111"/>
      <c r="L320" s="111">
        <v>3017</v>
      </c>
      <c r="M320" s="111">
        <v>3528</v>
      </c>
      <c r="N320" s="111">
        <v>6221</v>
      </c>
      <c r="O320" s="111">
        <v>3059</v>
      </c>
      <c r="P320" s="111">
        <v>1596</v>
      </c>
      <c r="Q320" s="111">
        <v>163</v>
      </c>
      <c r="R320" s="111">
        <v>208</v>
      </c>
    </row>
    <row r="321" spans="1:20" ht="15.75" customHeight="1">
      <c r="A321" s="120"/>
      <c r="B321" s="96"/>
      <c r="C321" s="96"/>
      <c r="D321" s="96"/>
      <c r="E321" s="114"/>
      <c r="F321" s="338" t="s">
        <v>442</v>
      </c>
      <c r="G321" s="160"/>
      <c r="H321" s="195"/>
      <c r="I321" s="96"/>
      <c r="J321" s="130">
        <f t="shared" si="219"/>
        <v>26659</v>
      </c>
      <c r="K321" s="130"/>
      <c r="L321" s="130">
        <v>6357</v>
      </c>
      <c r="M321" s="130">
        <v>3627</v>
      </c>
      <c r="N321" s="130">
        <v>8105</v>
      </c>
      <c r="O321" s="130">
        <v>5259</v>
      </c>
      <c r="P321" s="130">
        <v>1893</v>
      </c>
      <c r="Q321" s="130">
        <v>249</v>
      </c>
      <c r="R321" s="130">
        <v>1169</v>
      </c>
    </row>
    <row r="322" spans="1:20" ht="15.75" customHeight="1">
      <c r="A322" s="120"/>
      <c r="B322" s="257">
        <v>41</v>
      </c>
      <c r="C322" s="122"/>
      <c r="D322" s="122"/>
      <c r="E322" s="122">
        <v>92</v>
      </c>
      <c r="F322" s="146" t="s">
        <v>443</v>
      </c>
      <c r="G322" s="104" t="s">
        <v>444</v>
      </c>
      <c r="H322" s="249" t="s">
        <v>58</v>
      </c>
      <c r="I322" s="104" t="s">
        <v>76</v>
      </c>
      <c r="J322" s="202">
        <f>J323*100/J324</f>
        <v>9.2243186582809216</v>
      </c>
      <c r="K322" s="159"/>
      <c r="L322" s="202">
        <f t="shared" ref="L322" si="220">L323*100/L324</f>
        <v>9.2243186582809216</v>
      </c>
      <c r="M322" s="229" t="s">
        <v>121</v>
      </c>
      <c r="N322" s="229" t="s">
        <v>121</v>
      </c>
      <c r="O322" s="229" t="s">
        <v>121</v>
      </c>
      <c r="P322" s="229" t="s">
        <v>121</v>
      </c>
      <c r="Q322" s="229" t="s">
        <v>121</v>
      </c>
      <c r="R322" s="229" t="s">
        <v>121</v>
      </c>
    </row>
    <row r="323" spans="1:20" ht="15.75" customHeight="1">
      <c r="A323" s="120"/>
      <c r="B323" s="264"/>
      <c r="C323" s="65"/>
      <c r="D323" s="65"/>
      <c r="E323" s="65"/>
      <c r="F323" s="66" t="s">
        <v>445</v>
      </c>
      <c r="G323" s="69" t="s">
        <v>63</v>
      </c>
      <c r="H323" s="191"/>
      <c r="I323" s="69"/>
      <c r="J323" s="111">
        <f t="shared" ref="J323:J324" si="221">SUM(L323:R323)</f>
        <v>132</v>
      </c>
      <c r="K323" s="111"/>
      <c r="L323" s="111">
        <v>132</v>
      </c>
      <c r="M323" s="111"/>
      <c r="N323" s="111"/>
      <c r="O323" s="111"/>
      <c r="P323" s="111"/>
      <c r="Q323" s="111"/>
      <c r="R323" s="111"/>
    </row>
    <row r="324" spans="1:20" ht="15.75" customHeight="1">
      <c r="A324" s="120"/>
      <c r="B324" s="254"/>
      <c r="C324" s="92"/>
      <c r="D324" s="92"/>
      <c r="E324" s="92"/>
      <c r="F324" s="149" t="s">
        <v>446</v>
      </c>
      <c r="G324" s="117" t="s">
        <v>63</v>
      </c>
      <c r="H324" s="255"/>
      <c r="I324" s="117"/>
      <c r="J324" s="130">
        <f t="shared" si="221"/>
        <v>1431</v>
      </c>
      <c r="K324" s="130"/>
      <c r="L324" s="130">
        <v>1431</v>
      </c>
      <c r="M324" s="130"/>
      <c r="N324" s="130"/>
      <c r="O324" s="130"/>
      <c r="P324" s="130"/>
      <c r="Q324" s="130"/>
      <c r="R324" s="130"/>
    </row>
    <row r="325" spans="1:20" ht="15.75" customHeight="1">
      <c r="A325" s="120"/>
      <c r="B325" s="102">
        <v>42</v>
      </c>
      <c r="C325" s="102"/>
      <c r="D325" s="102"/>
      <c r="E325" s="102">
        <v>93</v>
      </c>
      <c r="F325" s="101" t="s">
        <v>447</v>
      </c>
      <c r="G325" s="56" t="s">
        <v>448</v>
      </c>
      <c r="H325" s="246" t="s">
        <v>58</v>
      </c>
      <c r="I325" s="58" t="s">
        <v>76</v>
      </c>
      <c r="J325" s="203">
        <v>24.47</v>
      </c>
      <c r="K325" s="159"/>
      <c r="L325" s="203">
        <v>18.61</v>
      </c>
      <c r="M325" s="203">
        <v>14.63</v>
      </c>
      <c r="N325" s="202">
        <v>38.97</v>
      </c>
      <c r="O325" s="202">
        <v>38.18</v>
      </c>
      <c r="P325" s="202">
        <v>71.63</v>
      </c>
      <c r="Q325" s="202">
        <v>97.7</v>
      </c>
      <c r="R325" s="202">
        <v>90.53</v>
      </c>
    </row>
    <row r="326" spans="1:20" ht="15.75" customHeight="1">
      <c r="A326" s="120"/>
      <c r="B326" s="65"/>
      <c r="C326" s="65"/>
      <c r="D326" s="65"/>
      <c r="E326" s="65"/>
      <c r="F326" s="66" t="s">
        <v>449</v>
      </c>
      <c r="G326" s="67" t="s">
        <v>450</v>
      </c>
      <c r="H326" s="191"/>
      <c r="I326" s="69"/>
      <c r="J326" s="310">
        <f>SUM(L326:R326)</f>
        <v>3714.0742</v>
      </c>
      <c r="K326" s="111"/>
      <c r="L326" s="310">
        <f>L327*L325/100</f>
        <v>2340.3935999999999</v>
      </c>
      <c r="M326" s="310">
        <f t="shared" ref="M326:R326" si="222">M327*M325/100</f>
        <v>49.888300000000001</v>
      </c>
      <c r="N326" s="310">
        <f t="shared" si="222"/>
        <v>216.67320000000001</v>
      </c>
      <c r="O326" s="310">
        <f t="shared" si="222"/>
        <v>408.14419999999996</v>
      </c>
      <c r="P326" s="310">
        <f t="shared" si="222"/>
        <v>330.93059999999997</v>
      </c>
      <c r="Q326" s="310">
        <f t="shared" si="222"/>
        <v>68.39</v>
      </c>
      <c r="R326" s="310">
        <f t="shared" si="222"/>
        <v>299.65429999999998</v>
      </c>
    </row>
    <row r="327" spans="1:20" ht="15.75" customHeight="1">
      <c r="A327" s="120"/>
      <c r="B327" s="114"/>
      <c r="C327" s="114"/>
      <c r="D327" s="114"/>
      <c r="E327" s="114"/>
      <c r="F327" s="93" t="s">
        <v>451</v>
      </c>
      <c r="G327" s="160" t="s">
        <v>450</v>
      </c>
      <c r="H327" s="195"/>
      <c r="I327" s="96"/>
      <c r="J327" s="130">
        <f t="shared" ref="J327" si="223">SUM(L327:R327)</f>
        <v>15405</v>
      </c>
      <c r="K327" s="130"/>
      <c r="L327" s="130">
        <v>12576</v>
      </c>
      <c r="M327" s="130">
        <v>341</v>
      </c>
      <c r="N327" s="130">
        <v>556</v>
      </c>
      <c r="O327" s="130">
        <v>1069</v>
      </c>
      <c r="P327" s="130">
        <v>462</v>
      </c>
      <c r="Q327" s="130">
        <v>70</v>
      </c>
      <c r="R327" s="130">
        <v>331</v>
      </c>
    </row>
    <row r="328" spans="1:20" ht="37.5">
      <c r="A328" s="120"/>
      <c r="B328" s="257">
        <v>43</v>
      </c>
      <c r="C328" s="122"/>
      <c r="D328" s="122"/>
      <c r="E328" s="122">
        <v>94</v>
      </c>
      <c r="F328" s="146" t="s">
        <v>452</v>
      </c>
      <c r="G328" s="147" t="s">
        <v>453</v>
      </c>
      <c r="H328" s="249" t="s">
        <v>4</v>
      </c>
      <c r="I328" s="104" t="s">
        <v>76</v>
      </c>
      <c r="J328" s="202">
        <f>J329*100/J330</f>
        <v>46.25</v>
      </c>
      <c r="K328" s="313"/>
      <c r="L328" s="202">
        <f t="shared" ref="L328" si="224">L329*100/L330</f>
        <v>46.25</v>
      </c>
      <c r="M328" s="161"/>
      <c r="N328" s="161"/>
      <c r="O328" s="161"/>
      <c r="P328" s="161"/>
      <c r="Q328" s="161"/>
      <c r="R328" s="161"/>
    </row>
    <row r="329" spans="1:20" ht="15.75" customHeight="1">
      <c r="A329" s="120"/>
      <c r="B329" s="264"/>
      <c r="C329" s="65"/>
      <c r="D329" s="65"/>
      <c r="E329" s="65"/>
      <c r="F329" s="66" t="s">
        <v>454</v>
      </c>
      <c r="G329" s="67"/>
      <c r="H329" s="191"/>
      <c r="I329" s="69"/>
      <c r="J329" s="111">
        <f t="shared" ref="J329:J330" si="225">SUM(L329:R329)</f>
        <v>37</v>
      </c>
      <c r="K329" s="111"/>
      <c r="L329" s="111">
        <v>37</v>
      </c>
      <c r="M329" s="111"/>
      <c r="N329" s="111"/>
      <c r="O329" s="111"/>
      <c r="P329" s="111"/>
      <c r="Q329" s="111"/>
      <c r="R329" s="111"/>
    </row>
    <row r="330" spans="1:20" ht="15.75" customHeight="1">
      <c r="A330" s="120"/>
      <c r="B330" s="256"/>
      <c r="C330" s="114"/>
      <c r="D330" s="114"/>
      <c r="E330" s="114"/>
      <c r="F330" s="93" t="s">
        <v>455</v>
      </c>
      <c r="G330" s="160"/>
      <c r="H330" s="195"/>
      <c r="I330" s="96"/>
      <c r="J330" s="130">
        <f t="shared" si="225"/>
        <v>80</v>
      </c>
      <c r="K330" s="130"/>
      <c r="L330" s="130">
        <v>80</v>
      </c>
      <c r="M330" s="130"/>
      <c r="N330" s="130"/>
      <c r="O330" s="130"/>
      <c r="P330" s="130"/>
      <c r="Q330" s="130"/>
      <c r="R330" s="130"/>
    </row>
    <row r="331" spans="1:20" ht="15.75" customHeight="1">
      <c r="A331" s="120"/>
      <c r="B331" s="257"/>
      <c r="C331" s="122"/>
      <c r="D331" s="122">
        <v>54</v>
      </c>
      <c r="E331" s="122">
        <v>95</v>
      </c>
      <c r="F331" s="121" t="s">
        <v>456</v>
      </c>
      <c r="G331" s="147" t="s">
        <v>457</v>
      </c>
      <c r="H331" s="249" t="s">
        <v>58</v>
      </c>
      <c r="I331" s="104" t="s">
        <v>76</v>
      </c>
      <c r="J331" s="202">
        <f>J332*100/J333</f>
        <v>100</v>
      </c>
      <c r="K331" s="159"/>
      <c r="L331" s="202">
        <f t="shared" ref="L331" si="226">L332*100/L333</f>
        <v>100</v>
      </c>
      <c r="M331" s="229" t="s">
        <v>121</v>
      </c>
      <c r="N331" s="229" t="s">
        <v>121</v>
      </c>
      <c r="O331" s="229" t="s">
        <v>121</v>
      </c>
      <c r="P331" s="229" t="s">
        <v>121</v>
      </c>
      <c r="Q331" s="229" t="s">
        <v>121</v>
      </c>
      <c r="R331" s="229" t="s">
        <v>121</v>
      </c>
      <c r="T331" s="2" t="s">
        <v>458</v>
      </c>
    </row>
    <row r="332" spans="1:20" ht="15.75" customHeight="1">
      <c r="A332" s="120"/>
      <c r="B332" s="264"/>
      <c r="C332" s="65"/>
      <c r="D332" s="65"/>
      <c r="E332" s="65"/>
      <c r="F332" s="66" t="s">
        <v>459</v>
      </c>
      <c r="G332" s="67" t="s">
        <v>203</v>
      </c>
      <c r="H332" s="191"/>
      <c r="I332" s="69"/>
      <c r="J332" s="111">
        <f t="shared" ref="J332:J333" si="227">SUM(L332:R332)</f>
        <v>1</v>
      </c>
      <c r="K332" s="111"/>
      <c r="L332" s="111">
        <v>1</v>
      </c>
      <c r="M332" s="111"/>
      <c r="N332" s="111"/>
      <c r="O332" s="111"/>
      <c r="P332" s="111"/>
      <c r="Q332" s="111"/>
      <c r="R332" s="111"/>
    </row>
    <row r="333" spans="1:20" ht="15.75" customHeight="1">
      <c r="A333" s="120"/>
      <c r="B333" s="254"/>
      <c r="C333" s="92"/>
      <c r="D333" s="92"/>
      <c r="E333" s="92"/>
      <c r="F333" s="149" t="s">
        <v>460</v>
      </c>
      <c r="G333" s="163" t="s">
        <v>203</v>
      </c>
      <c r="H333" s="255"/>
      <c r="I333" s="117"/>
      <c r="J333" s="130">
        <f t="shared" si="227"/>
        <v>1</v>
      </c>
      <c r="K333" s="130"/>
      <c r="L333" s="130">
        <v>1</v>
      </c>
      <c r="M333" s="130"/>
      <c r="N333" s="130"/>
      <c r="O333" s="130"/>
      <c r="P333" s="130"/>
      <c r="Q333" s="130"/>
      <c r="R333" s="130"/>
    </row>
    <row r="334" spans="1:20" ht="18.75">
      <c r="A334" s="120"/>
      <c r="B334" s="102">
        <v>23</v>
      </c>
      <c r="C334" s="102"/>
      <c r="D334" s="102"/>
      <c r="E334" s="102">
        <v>96</v>
      </c>
      <c r="F334" s="101" t="s">
        <v>461</v>
      </c>
      <c r="G334" s="56" t="s">
        <v>462</v>
      </c>
      <c r="H334" s="246" t="s">
        <v>3</v>
      </c>
      <c r="I334" s="58" t="s">
        <v>463</v>
      </c>
      <c r="J334" s="342">
        <f t="shared" ref="J334" si="228">J335*1000/J336</f>
        <v>8.1190798376184041</v>
      </c>
      <c r="K334" s="345"/>
      <c r="L334" s="174"/>
      <c r="M334" s="174"/>
      <c r="N334" s="174"/>
      <c r="O334" s="174"/>
      <c r="P334" s="174"/>
      <c r="Q334" s="174"/>
      <c r="R334" s="174"/>
    </row>
    <row r="335" spans="1:20" ht="15.75" customHeight="1">
      <c r="A335" s="120"/>
      <c r="B335" s="65"/>
      <c r="C335" s="65"/>
      <c r="D335" s="65"/>
      <c r="E335" s="65"/>
      <c r="F335" s="66" t="s">
        <v>464</v>
      </c>
      <c r="G335" s="67" t="s">
        <v>63</v>
      </c>
      <c r="H335" s="191"/>
      <c r="I335" s="69"/>
      <c r="J335" s="85">
        <v>6</v>
      </c>
      <c r="K335" s="85"/>
      <c r="L335" s="111"/>
      <c r="M335" s="111"/>
      <c r="N335" s="111"/>
      <c r="O335" s="111"/>
      <c r="P335" s="111"/>
      <c r="Q335" s="111"/>
      <c r="R335" s="111"/>
    </row>
    <row r="336" spans="1:20" ht="15.75" customHeight="1">
      <c r="A336" s="120"/>
      <c r="B336" s="114"/>
      <c r="C336" s="114"/>
      <c r="D336" s="114"/>
      <c r="E336" s="114"/>
      <c r="F336" s="93" t="s">
        <v>465</v>
      </c>
      <c r="G336" s="160" t="s">
        <v>63</v>
      </c>
      <c r="H336" s="195"/>
      <c r="I336" s="96"/>
      <c r="J336" s="85">
        <v>739</v>
      </c>
      <c r="K336" s="118"/>
      <c r="L336" s="130"/>
      <c r="M336" s="130"/>
      <c r="N336" s="130"/>
      <c r="O336" s="130"/>
      <c r="P336" s="130"/>
      <c r="Q336" s="130"/>
      <c r="R336" s="130"/>
    </row>
    <row r="337" spans="1:18" ht="37.5">
      <c r="A337" s="120"/>
      <c r="B337" s="257">
        <v>29</v>
      </c>
      <c r="C337" s="122"/>
      <c r="D337" s="122"/>
      <c r="E337" s="122">
        <v>97</v>
      </c>
      <c r="F337" s="146" t="s">
        <v>466</v>
      </c>
      <c r="G337" s="147" t="s">
        <v>467</v>
      </c>
      <c r="H337" s="249" t="s">
        <v>3</v>
      </c>
      <c r="I337" s="104" t="s">
        <v>76</v>
      </c>
      <c r="J337" s="346">
        <v>0</v>
      </c>
      <c r="K337" s="345"/>
      <c r="L337" s="174"/>
      <c r="M337" s="174"/>
      <c r="N337" s="174"/>
      <c r="O337" s="174"/>
      <c r="P337" s="174"/>
      <c r="Q337" s="174"/>
      <c r="R337" s="174"/>
    </row>
    <row r="338" spans="1:18" ht="15.75" customHeight="1">
      <c r="A338" s="120"/>
      <c r="B338" s="264"/>
      <c r="C338" s="65"/>
      <c r="D338" s="65"/>
      <c r="E338" s="65"/>
      <c r="F338" s="108" t="s">
        <v>468</v>
      </c>
      <c r="G338" s="67" t="s">
        <v>63</v>
      </c>
      <c r="H338" s="191"/>
      <c r="I338" s="69"/>
      <c r="J338" s="111">
        <f t="shared" ref="J338:J339" si="229">SUM(L338:R338)</f>
        <v>0</v>
      </c>
      <c r="K338" s="85"/>
      <c r="L338" s="111"/>
      <c r="M338" s="111"/>
      <c r="N338" s="111"/>
      <c r="O338" s="111"/>
      <c r="P338" s="111"/>
      <c r="Q338" s="111"/>
      <c r="R338" s="111"/>
    </row>
    <row r="339" spans="1:18" ht="15.75" customHeight="1">
      <c r="A339" s="120"/>
      <c r="B339" s="254"/>
      <c r="C339" s="92"/>
      <c r="D339" s="92"/>
      <c r="E339" s="92"/>
      <c r="F339" s="347" t="s">
        <v>469</v>
      </c>
      <c r="G339" s="160" t="s">
        <v>63</v>
      </c>
      <c r="H339" s="195"/>
      <c r="I339" s="96"/>
      <c r="J339" s="130">
        <f t="shared" si="229"/>
        <v>0</v>
      </c>
      <c r="K339" s="118"/>
      <c r="L339" s="130"/>
      <c r="M339" s="130"/>
      <c r="N339" s="130"/>
      <c r="O339" s="130"/>
      <c r="P339" s="130"/>
      <c r="Q339" s="130"/>
      <c r="R339" s="130"/>
    </row>
    <row r="340" spans="1:18" ht="15.75" customHeight="1">
      <c r="A340" s="120"/>
      <c r="B340" s="102">
        <v>30</v>
      </c>
      <c r="C340" s="102"/>
      <c r="D340" s="102"/>
      <c r="E340" s="102">
        <v>98</v>
      </c>
      <c r="F340" s="143" t="s">
        <v>470</v>
      </c>
      <c r="G340" s="147" t="s">
        <v>471</v>
      </c>
      <c r="H340" s="249" t="s">
        <v>3</v>
      </c>
      <c r="I340" s="104" t="s">
        <v>76</v>
      </c>
      <c r="J340" s="346">
        <v>0</v>
      </c>
      <c r="K340" s="345"/>
      <c r="L340" s="159"/>
      <c r="M340" s="159"/>
      <c r="N340" s="159"/>
      <c r="O340" s="159"/>
      <c r="P340" s="159"/>
      <c r="Q340" s="159"/>
      <c r="R340" s="174"/>
    </row>
    <row r="341" spans="1:18" ht="15.75" customHeight="1">
      <c r="A341" s="120"/>
      <c r="B341" s="65"/>
      <c r="C341" s="65"/>
      <c r="D341" s="65"/>
      <c r="E341" s="65"/>
      <c r="F341" s="66" t="s">
        <v>472</v>
      </c>
      <c r="G341" s="67" t="s">
        <v>63</v>
      </c>
      <c r="H341" s="191"/>
      <c r="I341" s="69"/>
      <c r="J341" s="111">
        <f t="shared" ref="J341:J342" si="230">SUM(L341:R341)</f>
        <v>0</v>
      </c>
      <c r="K341" s="111"/>
      <c r="L341" s="111"/>
      <c r="M341" s="111"/>
      <c r="N341" s="111"/>
      <c r="O341" s="111"/>
      <c r="P341" s="111"/>
      <c r="Q341" s="111"/>
      <c r="R341" s="85"/>
    </row>
    <row r="342" spans="1:18" ht="15.75" customHeight="1">
      <c r="A342" s="120"/>
      <c r="B342" s="114"/>
      <c r="C342" s="114"/>
      <c r="D342" s="114"/>
      <c r="E342" s="114"/>
      <c r="F342" s="93" t="s">
        <v>473</v>
      </c>
      <c r="G342" s="160" t="s">
        <v>63</v>
      </c>
      <c r="H342" s="195"/>
      <c r="I342" s="96"/>
      <c r="J342" s="130">
        <f t="shared" si="230"/>
        <v>0</v>
      </c>
      <c r="K342" s="130"/>
      <c r="L342" s="130"/>
      <c r="M342" s="130"/>
      <c r="N342" s="130"/>
      <c r="O342" s="130"/>
      <c r="P342" s="130"/>
      <c r="Q342" s="130"/>
      <c r="R342" s="118"/>
    </row>
    <row r="343" spans="1:18" ht="56.25">
      <c r="A343" s="120"/>
      <c r="B343" s="348">
        <v>35</v>
      </c>
      <c r="C343" s="222"/>
      <c r="D343" s="222"/>
      <c r="E343" s="222">
        <v>99</v>
      </c>
      <c r="F343" s="349" t="s">
        <v>474</v>
      </c>
      <c r="G343" s="350" t="s">
        <v>475</v>
      </c>
      <c r="H343" s="351" t="s">
        <v>3</v>
      </c>
      <c r="I343" s="224" t="s">
        <v>308</v>
      </c>
      <c r="J343" s="352">
        <v>0</v>
      </c>
      <c r="K343" s="353">
        <f>K344*100/K345</f>
        <v>0</v>
      </c>
      <c r="L343" s="124"/>
      <c r="M343" s="124"/>
      <c r="N343" s="124"/>
      <c r="O343" s="124"/>
      <c r="P343" s="124"/>
      <c r="Q343" s="124"/>
      <c r="R343" s="226"/>
    </row>
    <row r="344" spans="1:18" ht="37.5">
      <c r="A344" s="120"/>
      <c r="B344" s="354"/>
      <c r="C344" s="76"/>
      <c r="D344" s="76"/>
      <c r="E344" s="76"/>
      <c r="F344" s="227" t="s">
        <v>476</v>
      </c>
      <c r="G344" s="228" t="s">
        <v>63</v>
      </c>
      <c r="H344" s="277"/>
      <c r="I344" s="79"/>
      <c r="J344" s="81">
        <f t="shared" ref="J344:J345" si="231">SUM(L344:R344)</f>
        <v>0</v>
      </c>
      <c r="K344" s="80">
        <v>0</v>
      </c>
      <c r="L344" s="81">
        <v>0</v>
      </c>
      <c r="M344" s="81">
        <v>0</v>
      </c>
      <c r="N344" s="81">
        <v>0</v>
      </c>
      <c r="O344" s="81">
        <v>0</v>
      </c>
      <c r="P344" s="81"/>
      <c r="Q344" s="81">
        <v>0</v>
      </c>
      <c r="R344" s="80">
        <v>0</v>
      </c>
    </row>
    <row r="345" spans="1:18" ht="37.5">
      <c r="A345" s="120"/>
      <c r="B345" s="355"/>
      <c r="C345" s="231"/>
      <c r="D345" s="231"/>
      <c r="E345" s="231"/>
      <c r="F345" s="232" t="s">
        <v>477</v>
      </c>
      <c r="G345" s="233" t="s">
        <v>63</v>
      </c>
      <c r="H345" s="281"/>
      <c r="I345" s="235"/>
      <c r="J345" s="236">
        <f t="shared" si="231"/>
        <v>0</v>
      </c>
      <c r="K345" s="237">
        <v>949</v>
      </c>
      <c r="L345" s="236"/>
      <c r="M345" s="236"/>
      <c r="N345" s="236"/>
      <c r="O345" s="236"/>
      <c r="P345" s="236"/>
      <c r="Q345" s="236"/>
      <c r="R345" s="237"/>
    </row>
    <row r="346" spans="1:18" ht="37.5">
      <c r="A346" s="120"/>
      <c r="B346" s="122">
        <v>36</v>
      </c>
      <c r="C346" s="122"/>
      <c r="D346" s="122"/>
      <c r="E346" s="122">
        <v>100</v>
      </c>
      <c r="F346" s="349" t="s">
        <v>478</v>
      </c>
      <c r="G346" s="147" t="s">
        <v>479</v>
      </c>
      <c r="H346" s="249" t="s">
        <v>3</v>
      </c>
      <c r="I346" s="104" t="s">
        <v>76</v>
      </c>
      <c r="J346" s="346">
        <f>J347*100/J348</f>
        <v>77.272727272727266</v>
      </c>
      <c r="K346" s="345"/>
      <c r="L346" s="342">
        <f t="shared" ref="L346:R346" si="232">L347*100/L348</f>
        <v>55</v>
      </c>
      <c r="M346" s="346">
        <f t="shared" si="232"/>
        <v>100</v>
      </c>
      <c r="N346" s="346">
        <f t="shared" si="232"/>
        <v>92.307692307692307</v>
      </c>
      <c r="O346" s="346">
        <f t="shared" si="232"/>
        <v>100</v>
      </c>
      <c r="P346" s="346">
        <f t="shared" si="232"/>
        <v>87.5</v>
      </c>
      <c r="Q346" s="346">
        <v>100</v>
      </c>
      <c r="R346" s="342">
        <f t="shared" si="232"/>
        <v>33.333333333333336</v>
      </c>
    </row>
    <row r="347" spans="1:18" ht="15.75" customHeight="1">
      <c r="A347" s="120"/>
      <c r="B347" s="65"/>
      <c r="C347" s="65"/>
      <c r="D347" s="65"/>
      <c r="E347" s="65"/>
      <c r="F347" s="66" t="s">
        <v>480</v>
      </c>
      <c r="G347" s="67" t="s">
        <v>63</v>
      </c>
      <c r="H347" s="191"/>
      <c r="I347" s="69"/>
      <c r="J347" s="111">
        <f>SUM(L347:R347)</f>
        <v>51</v>
      </c>
      <c r="K347" s="111"/>
      <c r="L347" s="111">
        <v>11</v>
      </c>
      <c r="M347" s="111">
        <v>5</v>
      </c>
      <c r="N347" s="111">
        <v>12</v>
      </c>
      <c r="O347" s="111">
        <v>1</v>
      </c>
      <c r="P347" s="111">
        <v>21</v>
      </c>
      <c r="Q347" s="111">
        <v>0</v>
      </c>
      <c r="R347" s="85">
        <v>1</v>
      </c>
    </row>
    <row r="348" spans="1:18" ht="18.75">
      <c r="A348" s="120"/>
      <c r="B348" s="114"/>
      <c r="C348" s="114"/>
      <c r="D348" s="114"/>
      <c r="E348" s="114"/>
      <c r="F348" s="93" t="s">
        <v>481</v>
      </c>
      <c r="G348" s="160" t="s">
        <v>63</v>
      </c>
      <c r="H348" s="195"/>
      <c r="I348" s="96"/>
      <c r="J348" s="130">
        <f t="shared" ref="J348" si="233">SUM(L348:R348)</f>
        <v>66</v>
      </c>
      <c r="K348" s="130"/>
      <c r="L348" s="130">
        <v>20</v>
      </c>
      <c r="M348" s="130">
        <v>5</v>
      </c>
      <c r="N348" s="130">
        <v>13</v>
      </c>
      <c r="O348" s="130">
        <v>1</v>
      </c>
      <c r="P348" s="130">
        <v>24</v>
      </c>
      <c r="Q348" s="130">
        <v>0</v>
      </c>
      <c r="R348" s="118">
        <v>3</v>
      </c>
    </row>
    <row r="349" spans="1:18" ht="15.75" customHeight="1">
      <c r="A349" s="120"/>
      <c r="B349" s="257">
        <v>37</v>
      </c>
      <c r="C349" s="122"/>
      <c r="D349" s="122"/>
      <c r="E349" s="122">
        <v>101</v>
      </c>
      <c r="F349" s="356" t="s">
        <v>482</v>
      </c>
      <c r="G349" s="147" t="s">
        <v>483</v>
      </c>
      <c r="H349" s="249" t="s">
        <v>3</v>
      </c>
      <c r="I349" s="104" t="s">
        <v>308</v>
      </c>
      <c r="J349" s="346">
        <f>J350*100/J351</f>
        <v>89.010989010989007</v>
      </c>
      <c r="K349" s="345"/>
      <c r="L349" s="123">
        <v>87.34</v>
      </c>
      <c r="M349" s="123">
        <v>86.67</v>
      </c>
      <c r="N349" s="123">
        <v>94.59</v>
      </c>
      <c r="O349" s="123">
        <v>80</v>
      </c>
      <c r="P349" s="123">
        <f>P350*100/P351</f>
        <v>100</v>
      </c>
      <c r="Q349" s="123">
        <v>100</v>
      </c>
      <c r="R349" s="357">
        <v>80</v>
      </c>
    </row>
    <row r="350" spans="1:18" ht="15.75" customHeight="1">
      <c r="A350" s="120"/>
      <c r="B350" s="264"/>
      <c r="C350" s="65"/>
      <c r="D350" s="65"/>
      <c r="E350" s="65"/>
      <c r="F350" s="66" t="s">
        <v>484</v>
      </c>
      <c r="G350" s="67" t="s">
        <v>63</v>
      </c>
      <c r="H350" s="191"/>
      <c r="I350" s="69"/>
      <c r="J350" s="111">
        <f>SUM(L350:R350)</f>
        <v>162</v>
      </c>
      <c r="K350" s="85"/>
      <c r="L350" s="111">
        <v>69</v>
      </c>
      <c r="M350" s="111">
        <v>13</v>
      </c>
      <c r="N350" s="111">
        <v>35</v>
      </c>
      <c r="O350" s="111">
        <v>20</v>
      </c>
      <c r="P350" s="111">
        <v>20</v>
      </c>
      <c r="Q350" s="111">
        <v>1</v>
      </c>
      <c r="R350" s="358">
        <v>4</v>
      </c>
    </row>
    <row r="351" spans="1:18" ht="15.75" customHeight="1">
      <c r="A351" s="120"/>
      <c r="B351" s="254"/>
      <c r="C351" s="92"/>
      <c r="D351" s="92"/>
      <c r="E351" s="114"/>
      <c r="F351" s="93" t="s">
        <v>485</v>
      </c>
      <c r="G351" s="160" t="s">
        <v>63</v>
      </c>
      <c r="H351" s="195"/>
      <c r="I351" s="96"/>
      <c r="J351" s="130">
        <f t="shared" ref="J351" si="234">SUM(L351:R351)</f>
        <v>182</v>
      </c>
      <c r="K351" s="118"/>
      <c r="L351" s="130">
        <v>79</v>
      </c>
      <c r="M351" s="130">
        <v>15</v>
      </c>
      <c r="N351" s="130">
        <v>37</v>
      </c>
      <c r="O351" s="130">
        <v>25</v>
      </c>
      <c r="P351" s="130">
        <v>20</v>
      </c>
      <c r="Q351" s="130">
        <v>1</v>
      </c>
      <c r="R351" s="118">
        <v>5</v>
      </c>
    </row>
    <row r="352" spans="1:18" ht="15.75" customHeight="1">
      <c r="A352" s="120"/>
      <c r="B352" s="102">
        <v>24</v>
      </c>
      <c r="C352" s="102"/>
      <c r="D352" s="122"/>
      <c r="E352" s="122">
        <v>102</v>
      </c>
      <c r="F352" s="356" t="s">
        <v>486</v>
      </c>
      <c r="G352" s="147" t="s">
        <v>168</v>
      </c>
      <c r="H352" s="249" t="s">
        <v>3</v>
      </c>
      <c r="I352" s="104" t="s">
        <v>308</v>
      </c>
      <c r="J352" s="346">
        <f>J353*100/J354</f>
        <v>62.903225806451616</v>
      </c>
      <c r="K352" s="345"/>
      <c r="L352" s="123">
        <v>56.04</v>
      </c>
      <c r="M352" s="123">
        <v>80</v>
      </c>
      <c r="N352" s="123">
        <v>90</v>
      </c>
      <c r="O352" s="123">
        <v>40</v>
      </c>
      <c r="P352" s="123">
        <f>P353*100/P354</f>
        <v>80</v>
      </c>
      <c r="Q352" s="123">
        <v>100</v>
      </c>
      <c r="R352" s="300">
        <v>100</v>
      </c>
    </row>
    <row r="353" spans="1:18" ht="15.75" customHeight="1">
      <c r="A353" s="120"/>
      <c r="B353" s="65"/>
      <c r="C353" s="65"/>
      <c r="D353" s="65"/>
      <c r="E353" s="65"/>
      <c r="F353" s="108" t="s">
        <v>487</v>
      </c>
      <c r="G353" s="67" t="s">
        <v>63</v>
      </c>
      <c r="H353" s="191"/>
      <c r="I353" s="69"/>
      <c r="J353" s="111">
        <f t="shared" ref="J353:J354" si="235">SUM(L353:R353)</f>
        <v>78</v>
      </c>
      <c r="K353" s="85"/>
      <c r="L353" s="111">
        <v>51</v>
      </c>
      <c r="M353" s="111">
        <v>4</v>
      </c>
      <c r="N353" s="111">
        <v>9</v>
      </c>
      <c r="O353" s="111">
        <v>2</v>
      </c>
      <c r="P353" s="111">
        <v>4</v>
      </c>
      <c r="Q353" s="111">
        <v>4</v>
      </c>
      <c r="R353" s="85">
        <v>4</v>
      </c>
    </row>
    <row r="354" spans="1:18" ht="15.75" customHeight="1">
      <c r="A354" s="120"/>
      <c r="B354" s="114"/>
      <c r="C354" s="114"/>
      <c r="D354" s="114"/>
      <c r="E354" s="114"/>
      <c r="F354" s="338" t="s">
        <v>488</v>
      </c>
      <c r="G354" s="160" t="s">
        <v>63</v>
      </c>
      <c r="H354" s="195"/>
      <c r="I354" s="96"/>
      <c r="J354" s="130">
        <f t="shared" si="235"/>
        <v>124</v>
      </c>
      <c r="K354" s="118"/>
      <c r="L354" s="130">
        <v>91</v>
      </c>
      <c r="M354" s="130">
        <v>5</v>
      </c>
      <c r="N354" s="130">
        <v>10</v>
      </c>
      <c r="O354" s="130">
        <v>5</v>
      </c>
      <c r="P354" s="130">
        <v>5</v>
      </c>
      <c r="Q354" s="130">
        <v>4</v>
      </c>
      <c r="R354" s="118">
        <v>4</v>
      </c>
    </row>
    <row r="355" spans="1:18" ht="15.75" customHeight="1">
      <c r="A355" s="120"/>
      <c r="B355" s="257">
        <v>38</v>
      </c>
      <c r="C355" s="122"/>
      <c r="D355" s="122"/>
      <c r="E355" s="122">
        <v>103</v>
      </c>
      <c r="F355" s="356" t="s">
        <v>489</v>
      </c>
      <c r="G355" s="147" t="s">
        <v>490</v>
      </c>
      <c r="H355" s="249" t="s">
        <v>3</v>
      </c>
      <c r="I355" s="104" t="s">
        <v>308</v>
      </c>
      <c r="J355" s="300">
        <f>J356*100/J357</f>
        <v>100</v>
      </c>
      <c r="K355" s="174"/>
      <c r="L355" s="123">
        <v>100</v>
      </c>
      <c r="M355" s="273" t="s">
        <v>121</v>
      </c>
      <c r="N355" s="273" t="s">
        <v>121</v>
      </c>
      <c r="O355" s="273" t="s">
        <v>121</v>
      </c>
      <c r="P355" s="273" t="s">
        <v>121</v>
      </c>
      <c r="Q355" s="273" t="s">
        <v>121</v>
      </c>
      <c r="R355" s="175" t="s">
        <v>121</v>
      </c>
    </row>
    <row r="356" spans="1:18" ht="15.75" customHeight="1">
      <c r="A356" s="120"/>
      <c r="B356" s="264"/>
      <c r="C356" s="65"/>
      <c r="D356" s="65"/>
      <c r="E356" s="65"/>
      <c r="F356" s="66" t="s">
        <v>491</v>
      </c>
      <c r="G356" s="67" t="s">
        <v>63</v>
      </c>
      <c r="H356" s="191"/>
      <c r="I356" s="69"/>
      <c r="J356" s="111">
        <f t="shared" ref="J356:J357" si="236">SUM(L356:R356)</f>
        <v>68</v>
      </c>
      <c r="K356" s="85"/>
      <c r="L356" s="111">
        <v>68</v>
      </c>
      <c r="M356" s="81"/>
      <c r="N356" s="81"/>
      <c r="O356" s="81"/>
      <c r="P356" s="81"/>
      <c r="Q356" s="81"/>
      <c r="R356" s="80"/>
    </row>
    <row r="357" spans="1:18" ht="15.75" customHeight="1">
      <c r="A357" s="120"/>
      <c r="B357" s="256"/>
      <c r="C357" s="114"/>
      <c r="D357" s="114"/>
      <c r="E357" s="114"/>
      <c r="F357" s="93" t="s">
        <v>492</v>
      </c>
      <c r="G357" s="160" t="s">
        <v>63</v>
      </c>
      <c r="H357" s="195"/>
      <c r="I357" s="96"/>
      <c r="J357" s="130">
        <f t="shared" si="236"/>
        <v>68</v>
      </c>
      <c r="K357" s="118"/>
      <c r="L357" s="130">
        <v>68</v>
      </c>
      <c r="M357" s="236"/>
      <c r="N357" s="236"/>
      <c r="O357" s="236"/>
      <c r="P357" s="236"/>
      <c r="Q357" s="236"/>
      <c r="R357" s="237"/>
    </row>
    <row r="358" spans="1:18" ht="15.75" customHeight="1">
      <c r="A358" s="120"/>
      <c r="B358" s="122">
        <v>39</v>
      </c>
      <c r="C358" s="122"/>
      <c r="D358" s="122"/>
      <c r="E358" s="122">
        <v>104</v>
      </c>
      <c r="F358" s="356" t="s">
        <v>493</v>
      </c>
      <c r="G358" s="147" t="s">
        <v>494</v>
      </c>
      <c r="H358" s="249" t="s">
        <v>3</v>
      </c>
      <c r="I358" s="104" t="s">
        <v>308</v>
      </c>
      <c r="J358" s="123">
        <v>0</v>
      </c>
      <c r="K358" s="174"/>
      <c r="L358" s="123">
        <v>0</v>
      </c>
      <c r="M358" s="273" t="s">
        <v>121</v>
      </c>
      <c r="N358" s="273" t="s">
        <v>121</v>
      </c>
      <c r="O358" s="273" t="s">
        <v>121</v>
      </c>
      <c r="P358" s="273" t="s">
        <v>121</v>
      </c>
      <c r="Q358" s="273" t="s">
        <v>121</v>
      </c>
      <c r="R358" s="175" t="s">
        <v>121</v>
      </c>
    </row>
    <row r="359" spans="1:18" ht="15.75" customHeight="1">
      <c r="A359" s="120"/>
      <c r="B359" s="92"/>
      <c r="C359" s="92"/>
      <c r="D359" s="92"/>
      <c r="E359" s="92"/>
      <c r="F359" s="66" t="s">
        <v>495</v>
      </c>
      <c r="G359" s="67" t="s">
        <v>63</v>
      </c>
      <c r="H359" s="255"/>
      <c r="I359" s="117"/>
      <c r="J359" s="111">
        <f t="shared" ref="J359:J360" si="237">SUM(L359:R359)</f>
        <v>0</v>
      </c>
      <c r="K359" s="85"/>
      <c r="L359" s="111">
        <v>0</v>
      </c>
      <c r="M359" s="111"/>
      <c r="N359" s="111"/>
      <c r="O359" s="111"/>
      <c r="P359" s="111"/>
      <c r="Q359" s="111"/>
      <c r="R359" s="85"/>
    </row>
    <row r="360" spans="1:18" ht="15.75" customHeight="1">
      <c r="A360" s="120"/>
      <c r="B360" s="114"/>
      <c r="C360" s="114"/>
      <c r="D360" s="114"/>
      <c r="E360" s="114"/>
      <c r="F360" s="93" t="s">
        <v>496</v>
      </c>
      <c r="G360" s="160" t="s">
        <v>63</v>
      </c>
      <c r="H360" s="195"/>
      <c r="I360" s="96"/>
      <c r="J360" s="130">
        <f t="shared" si="237"/>
        <v>34</v>
      </c>
      <c r="K360" s="118"/>
      <c r="L360" s="130">
        <v>34</v>
      </c>
      <c r="M360" s="130"/>
      <c r="N360" s="130"/>
      <c r="O360" s="130"/>
      <c r="P360" s="130"/>
      <c r="Q360" s="130"/>
      <c r="R360" s="118"/>
    </row>
    <row r="361" spans="1:18" ht="15.75" customHeight="1">
      <c r="A361" s="359" t="s">
        <v>29</v>
      </c>
      <c r="B361" s="360">
        <v>19</v>
      </c>
      <c r="C361" s="360"/>
      <c r="D361" s="360"/>
      <c r="E361" s="182"/>
      <c r="F361" s="361" t="s">
        <v>497</v>
      </c>
      <c r="G361" s="184"/>
      <c r="H361" s="28"/>
      <c r="I361" s="186"/>
      <c r="J361" s="289"/>
      <c r="K361" s="289"/>
      <c r="L361" s="187"/>
      <c r="M361" s="187"/>
      <c r="N361" s="187"/>
      <c r="O361" s="187"/>
      <c r="P361" s="187"/>
      <c r="Q361" s="187"/>
      <c r="R361" s="187"/>
    </row>
    <row r="362" spans="1:18" ht="15.75" customHeight="1">
      <c r="A362" s="63"/>
      <c r="B362" s="362">
        <v>19.100000000000001</v>
      </c>
      <c r="C362" s="362"/>
      <c r="D362" s="362"/>
      <c r="E362" s="122">
        <v>105</v>
      </c>
      <c r="F362" s="363" t="s">
        <v>498</v>
      </c>
      <c r="G362" s="147" t="s">
        <v>499</v>
      </c>
      <c r="H362" s="249" t="s">
        <v>3</v>
      </c>
      <c r="I362" s="104" t="s">
        <v>76</v>
      </c>
      <c r="J362" s="346">
        <v>0</v>
      </c>
      <c r="K362" s="345" t="e">
        <f>K363*100/K364</f>
        <v>#DIV/0!</v>
      </c>
      <c r="L362" s="346">
        <v>0</v>
      </c>
      <c r="M362" s="61"/>
      <c r="N362" s="61"/>
      <c r="O362" s="61"/>
      <c r="P362" s="61"/>
      <c r="Q362" s="61"/>
      <c r="R362" s="60"/>
    </row>
    <row r="363" spans="1:18" ht="15.75" customHeight="1">
      <c r="A363" s="63"/>
      <c r="B363" s="362"/>
      <c r="C363" s="362"/>
      <c r="D363" s="362"/>
      <c r="E363" s="122"/>
      <c r="F363" s="108" t="s">
        <v>500</v>
      </c>
      <c r="G363" s="147" t="s">
        <v>450</v>
      </c>
      <c r="H363" s="249"/>
      <c r="I363" s="104"/>
      <c r="J363" s="111">
        <f t="shared" ref="J363" si="238">SUM(L363:R363)</f>
        <v>0</v>
      </c>
      <c r="K363" s="111"/>
      <c r="L363" s="111">
        <f>SUM(N363:R363)</f>
        <v>0</v>
      </c>
      <c r="M363" s="111"/>
      <c r="N363" s="111"/>
      <c r="O363" s="111"/>
      <c r="P363" s="111"/>
      <c r="Q363" s="111"/>
      <c r="R363" s="85"/>
    </row>
    <row r="364" spans="1:18" ht="15.75" customHeight="1">
      <c r="A364" s="63"/>
      <c r="B364" s="364"/>
      <c r="C364" s="364"/>
      <c r="D364" s="364"/>
      <c r="E364" s="193"/>
      <c r="F364" s="338" t="s">
        <v>501</v>
      </c>
      <c r="G364" s="365" t="s">
        <v>450</v>
      </c>
      <c r="H364" s="366"/>
      <c r="I364" s="40"/>
      <c r="J364" s="130">
        <v>-3</v>
      </c>
      <c r="K364" s="130"/>
      <c r="L364" s="130">
        <v>-3</v>
      </c>
      <c r="M364" s="130"/>
      <c r="N364" s="130"/>
      <c r="O364" s="130"/>
      <c r="P364" s="130"/>
      <c r="Q364" s="130"/>
      <c r="R364" s="118"/>
    </row>
    <row r="365" spans="1:18" ht="15.75" customHeight="1">
      <c r="A365" s="63"/>
      <c r="B365" s="367">
        <v>19.2</v>
      </c>
      <c r="C365" s="362"/>
      <c r="D365" s="362"/>
      <c r="E365" s="122">
        <v>106</v>
      </c>
      <c r="F365" s="356" t="s">
        <v>502</v>
      </c>
      <c r="G365" s="104" t="s">
        <v>503</v>
      </c>
      <c r="H365" s="249" t="s">
        <v>3</v>
      </c>
      <c r="I365" s="104" t="s">
        <v>76</v>
      </c>
      <c r="J365" s="300">
        <v>0</v>
      </c>
      <c r="K365" s="174"/>
      <c r="L365" s="159"/>
      <c r="M365" s="159"/>
      <c r="N365" s="159"/>
      <c r="O365" s="159"/>
      <c r="P365" s="159"/>
      <c r="Q365" s="159"/>
      <c r="R365" s="174"/>
    </row>
    <row r="366" spans="1:18" ht="15.75" customHeight="1">
      <c r="A366" s="63"/>
      <c r="B366" s="368"/>
      <c r="C366" s="369"/>
      <c r="D366" s="369"/>
      <c r="E366" s="65"/>
      <c r="F366" s="66" t="s">
        <v>504</v>
      </c>
      <c r="G366" s="69" t="s">
        <v>63</v>
      </c>
      <c r="H366" s="191"/>
      <c r="I366" s="69"/>
      <c r="J366" s="111">
        <f t="shared" ref="J366:J367" si="239">SUM(L366:R366)</f>
        <v>0</v>
      </c>
      <c r="K366" s="111"/>
      <c r="L366" s="111"/>
      <c r="M366" s="111"/>
      <c r="N366" s="111"/>
      <c r="O366" s="111"/>
      <c r="P366" s="111"/>
      <c r="Q366" s="111"/>
      <c r="R366" s="85"/>
    </row>
    <row r="367" spans="1:18" ht="15.75" customHeight="1">
      <c r="A367" s="63"/>
      <c r="B367" s="370"/>
      <c r="C367" s="371"/>
      <c r="D367" s="371"/>
      <c r="E367" s="114"/>
      <c r="F367" s="93" t="s">
        <v>505</v>
      </c>
      <c r="G367" s="96" t="s">
        <v>63</v>
      </c>
      <c r="H367" s="195"/>
      <c r="I367" s="96"/>
      <c r="J367" s="130">
        <f t="shared" si="239"/>
        <v>0</v>
      </c>
      <c r="K367" s="130"/>
      <c r="L367" s="130"/>
      <c r="M367" s="130"/>
      <c r="N367" s="130"/>
      <c r="O367" s="130"/>
      <c r="P367" s="130"/>
      <c r="Q367" s="130"/>
      <c r="R367" s="118"/>
    </row>
    <row r="368" spans="1:18" ht="15.75" customHeight="1">
      <c r="A368" s="63"/>
      <c r="B368" s="372">
        <v>31</v>
      </c>
      <c r="C368" s="372"/>
      <c r="D368" s="372"/>
      <c r="E368" s="182"/>
      <c r="F368" s="373" t="s">
        <v>506</v>
      </c>
      <c r="G368" s="374"/>
      <c r="H368" s="375"/>
      <c r="I368" s="251"/>
      <c r="J368" s="159"/>
      <c r="K368" s="174"/>
      <c r="L368" s="187"/>
      <c r="M368" s="187"/>
      <c r="N368" s="187"/>
      <c r="O368" s="187"/>
      <c r="P368" s="187"/>
      <c r="Q368" s="187"/>
      <c r="R368" s="289"/>
    </row>
    <row r="369" spans="1:18" ht="15.75" customHeight="1">
      <c r="A369" s="63"/>
      <c r="B369" s="372">
        <v>31.1</v>
      </c>
      <c r="C369" s="372"/>
      <c r="D369" s="372"/>
      <c r="E369" s="182">
        <v>107</v>
      </c>
      <c r="F369" s="363" t="s">
        <v>507</v>
      </c>
      <c r="G369" s="376" t="s">
        <v>508</v>
      </c>
      <c r="H369" s="377" t="s">
        <v>4</v>
      </c>
      <c r="I369" s="378" t="s">
        <v>76</v>
      </c>
      <c r="J369" s="203">
        <f>J370/J371*100</f>
        <v>11.29032258064516</v>
      </c>
      <c r="K369" s="85"/>
      <c r="L369" s="203">
        <f>L370/L371*100</f>
        <v>11.29032258064516</v>
      </c>
      <c r="M369" s="111"/>
      <c r="N369" s="111"/>
      <c r="O369" s="111"/>
      <c r="P369" s="111"/>
      <c r="Q369" s="111"/>
      <c r="R369" s="111"/>
    </row>
    <row r="370" spans="1:18" ht="15.75" customHeight="1">
      <c r="A370" s="63"/>
      <c r="B370" s="372"/>
      <c r="C370" s="372"/>
      <c r="D370" s="372"/>
      <c r="E370" s="182"/>
      <c r="F370" s="66" t="s">
        <v>509</v>
      </c>
      <c r="G370" s="379" t="s">
        <v>63</v>
      </c>
      <c r="H370" s="380"/>
      <c r="I370" s="381"/>
      <c r="J370" s="111">
        <v>7</v>
      </c>
      <c r="K370" s="85"/>
      <c r="L370" s="111">
        <v>7</v>
      </c>
      <c r="M370" s="111"/>
      <c r="N370" s="111"/>
      <c r="O370" s="111"/>
      <c r="P370" s="111"/>
      <c r="Q370" s="111"/>
      <c r="R370" s="111"/>
    </row>
    <row r="371" spans="1:18" ht="15.75" customHeight="1">
      <c r="A371" s="63"/>
      <c r="B371" s="364"/>
      <c r="C371" s="364"/>
      <c r="D371" s="364"/>
      <c r="E371" s="193"/>
      <c r="F371" s="93" t="s">
        <v>510</v>
      </c>
      <c r="G371" s="382" t="s">
        <v>63</v>
      </c>
      <c r="H371" s="383"/>
      <c r="I371" s="384"/>
      <c r="J371" s="130">
        <v>62</v>
      </c>
      <c r="K371" s="118"/>
      <c r="L371" s="130">
        <v>62</v>
      </c>
      <c r="M371" s="178"/>
      <c r="N371" s="178"/>
      <c r="O371" s="178"/>
      <c r="P371" s="178"/>
      <c r="Q371" s="178"/>
      <c r="R371" s="179"/>
    </row>
    <row r="372" spans="1:18" ht="15.75" customHeight="1">
      <c r="A372" s="63"/>
      <c r="B372" s="372">
        <v>31.2</v>
      </c>
      <c r="C372" s="372"/>
      <c r="D372" s="372"/>
      <c r="E372" s="182"/>
      <c r="F372" s="356" t="s">
        <v>511</v>
      </c>
      <c r="G372" s="385" t="s">
        <v>361</v>
      </c>
      <c r="H372" s="386" t="s">
        <v>4</v>
      </c>
      <c r="I372" s="387" t="s">
        <v>76</v>
      </c>
      <c r="J372" s="202">
        <f>J373/J374*100</f>
        <v>62.903225806451616</v>
      </c>
      <c r="K372" s="174"/>
      <c r="L372" s="202">
        <f>L373/L374*100</f>
        <v>62.903225806451616</v>
      </c>
      <c r="M372" s="187"/>
      <c r="N372" s="187"/>
      <c r="O372" s="187"/>
      <c r="P372" s="187"/>
      <c r="Q372" s="187"/>
      <c r="R372" s="289"/>
    </row>
    <row r="373" spans="1:18" ht="15.75" customHeight="1">
      <c r="A373" s="63"/>
      <c r="B373" s="372"/>
      <c r="C373" s="372"/>
      <c r="D373" s="372"/>
      <c r="E373" s="182"/>
      <c r="F373" s="66" t="s">
        <v>512</v>
      </c>
      <c r="G373" s="379" t="s">
        <v>63</v>
      </c>
      <c r="H373" s="380"/>
      <c r="I373" s="381"/>
      <c r="J373" s="111">
        <v>39</v>
      </c>
      <c r="K373" s="85"/>
      <c r="L373" s="111">
        <v>39</v>
      </c>
      <c r="M373" s="111"/>
      <c r="N373" s="111"/>
      <c r="O373" s="111"/>
      <c r="P373" s="111"/>
      <c r="Q373" s="111"/>
      <c r="R373" s="111"/>
    </row>
    <row r="374" spans="1:18" ht="15.75" customHeight="1">
      <c r="A374" s="63"/>
      <c r="B374" s="364"/>
      <c r="C374" s="364"/>
      <c r="D374" s="364"/>
      <c r="E374" s="193"/>
      <c r="F374" s="93" t="s">
        <v>513</v>
      </c>
      <c r="G374" s="382" t="s">
        <v>63</v>
      </c>
      <c r="H374" s="383"/>
      <c r="I374" s="384"/>
      <c r="J374" s="130">
        <v>62</v>
      </c>
      <c r="K374" s="118"/>
      <c r="L374" s="130">
        <v>62</v>
      </c>
      <c r="M374" s="178"/>
      <c r="N374" s="178"/>
      <c r="O374" s="178"/>
      <c r="P374" s="178"/>
      <c r="Q374" s="178"/>
      <c r="R374" s="179"/>
    </row>
    <row r="375" spans="1:18" ht="15.75" customHeight="1">
      <c r="A375" s="63"/>
      <c r="B375" s="372" t="s">
        <v>514</v>
      </c>
      <c r="C375" s="372"/>
      <c r="D375" s="372"/>
      <c r="E375" s="182">
        <v>108</v>
      </c>
      <c r="F375" s="356" t="s">
        <v>515</v>
      </c>
      <c r="G375" s="385" t="s">
        <v>361</v>
      </c>
      <c r="H375" s="386" t="s">
        <v>4</v>
      </c>
      <c r="I375" s="387" t="s">
        <v>76</v>
      </c>
      <c r="J375" s="203">
        <f>J376/J377*100</f>
        <v>29.411764705882355</v>
      </c>
      <c r="K375" s="388"/>
      <c r="L375" s="203">
        <f>L376/L377*100</f>
        <v>29.411764705882355</v>
      </c>
      <c r="M375" s="388"/>
      <c r="N375" s="187"/>
      <c r="O375" s="187"/>
      <c r="P375" s="187"/>
      <c r="Q375" s="187"/>
      <c r="R375" s="289"/>
    </row>
    <row r="376" spans="1:18" ht="15.75" customHeight="1">
      <c r="A376" s="63"/>
      <c r="B376" s="372"/>
      <c r="C376" s="372"/>
      <c r="D376" s="372"/>
      <c r="E376" s="182"/>
      <c r="F376" s="66" t="s">
        <v>516</v>
      </c>
      <c r="G376" s="381"/>
      <c r="H376" s="380"/>
      <c r="I376" s="381"/>
      <c r="J376" s="111">
        <v>5</v>
      </c>
      <c r="K376" s="111"/>
      <c r="L376" s="111">
        <v>5</v>
      </c>
      <c r="M376" s="111"/>
      <c r="N376" s="111"/>
      <c r="O376" s="111"/>
      <c r="P376" s="111"/>
      <c r="Q376" s="111"/>
      <c r="R376" s="111"/>
    </row>
    <row r="377" spans="1:18" ht="15.75" customHeight="1">
      <c r="A377" s="299"/>
      <c r="B377" s="364"/>
      <c r="C377" s="364"/>
      <c r="D377" s="364"/>
      <c r="E377" s="193"/>
      <c r="F377" s="66" t="s">
        <v>517</v>
      </c>
      <c r="G377" s="389"/>
      <c r="H377" s="390"/>
      <c r="I377" s="391"/>
      <c r="J377" s="130">
        <v>17</v>
      </c>
      <c r="K377" s="130"/>
      <c r="L377" s="130">
        <v>17</v>
      </c>
      <c r="M377" s="130"/>
      <c r="N377" s="178"/>
      <c r="O377" s="178"/>
      <c r="P377" s="178"/>
      <c r="Q377" s="178"/>
      <c r="R377" s="179"/>
    </row>
    <row r="378" spans="1:18" ht="15.75" customHeight="1">
      <c r="A378" s="299"/>
      <c r="B378" s="372" t="s">
        <v>518</v>
      </c>
      <c r="C378" s="372"/>
      <c r="D378" s="372"/>
      <c r="E378" s="182">
        <v>109</v>
      </c>
      <c r="F378" s="356" t="s">
        <v>519</v>
      </c>
      <c r="G378" s="385" t="s">
        <v>361</v>
      </c>
      <c r="H378" s="386" t="s">
        <v>4</v>
      </c>
      <c r="I378" s="387" t="s">
        <v>76</v>
      </c>
      <c r="J378" s="202">
        <f>J379/J380*100</f>
        <v>75.555555555555557</v>
      </c>
      <c r="K378" s="174"/>
      <c r="L378" s="202">
        <f>L379/L380*100</f>
        <v>75.555555555555557</v>
      </c>
      <c r="M378" s="187"/>
      <c r="N378" s="187"/>
      <c r="O378" s="187"/>
      <c r="P378" s="187"/>
      <c r="Q378" s="187"/>
      <c r="R378" s="289"/>
    </row>
    <row r="379" spans="1:18" ht="15.75" customHeight="1">
      <c r="A379" s="299"/>
      <c r="B379" s="372"/>
      <c r="C379" s="372"/>
      <c r="D379" s="372"/>
      <c r="E379" s="182"/>
      <c r="F379" s="66" t="s">
        <v>520</v>
      </c>
      <c r="G379" s="379" t="s">
        <v>63</v>
      </c>
      <c r="H379" s="392"/>
      <c r="I379" s="251"/>
      <c r="J379" s="111">
        <v>34</v>
      </c>
      <c r="K379" s="85"/>
      <c r="L379" s="111">
        <v>34</v>
      </c>
      <c r="M379" s="111"/>
      <c r="N379" s="111"/>
      <c r="O379" s="111"/>
      <c r="P379" s="111"/>
      <c r="Q379" s="111"/>
      <c r="R379" s="111"/>
    </row>
    <row r="380" spans="1:18" ht="15.75" customHeight="1">
      <c r="A380" s="299"/>
      <c r="B380" s="372"/>
      <c r="C380" s="372"/>
      <c r="D380" s="372"/>
      <c r="E380" s="182"/>
      <c r="F380" s="149" t="s">
        <v>521</v>
      </c>
      <c r="G380" s="393" t="s">
        <v>63</v>
      </c>
      <c r="H380" s="390"/>
      <c r="I380" s="251"/>
      <c r="J380" s="130">
        <v>45</v>
      </c>
      <c r="K380" s="118"/>
      <c r="L380" s="130">
        <v>45</v>
      </c>
      <c r="M380" s="178"/>
      <c r="N380" s="178"/>
      <c r="O380" s="178"/>
      <c r="P380" s="178"/>
      <c r="Q380" s="178"/>
      <c r="R380" s="179"/>
    </row>
    <row r="381" spans="1:18" ht="15.75" customHeight="1">
      <c r="A381" s="120"/>
      <c r="B381" s="58"/>
      <c r="C381" s="262"/>
      <c r="D381" s="102">
        <v>55</v>
      </c>
      <c r="E381" s="102">
        <v>110</v>
      </c>
      <c r="F381" s="143" t="s">
        <v>522</v>
      </c>
      <c r="G381" s="56" t="s">
        <v>144</v>
      </c>
      <c r="H381" s="246" t="s">
        <v>58</v>
      </c>
      <c r="I381" s="58" t="s">
        <v>76</v>
      </c>
      <c r="J381" s="202">
        <f>J382*100/J383</f>
        <v>64.683467567333508</v>
      </c>
      <c r="K381" s="159"/>
      <c r="L381" s="202">
        <f t="shared" ref="L381:O381" si="240">L382*100/L383</f>
        <v>49.739243807040417</v>
      </c>
      <c r="M381" s="202">
        <f t="shared" si="240"/>
        <v>79.675491033304866</v>
      </c>
      <c r="N381" s="202">
        <f t="shared" si="240"/>
        <v>65.091049980627659</v>
      </c>
      <c r="O381" s="202">
        <f t="shared" si="240"/>
        <v>75.798069784706755</v>
      </c>
      <c r="P381" s="202">
        <v>40.42</v>
      </c>
      <c r="Q381" s="202">
        <f t="shared" ref="Q381:R381" si="241">Q382*100/Q383</f>
        <v>86.206896551724142</v>
      </c>
      <c r="R381" s="202">
        <f t="shared" si="241"/>
        <v>69.467213114754102</v>
      </c>
    </row>
    <row r="382" spans="1:18" ht="15.75" customHeight="1">
      <c r="A382" s="120"/>
      <c r="B382" s="117"/>
      <c r="C382" s="204"/>
      <c r="D382" s="204"/>
      <c r="E382" s="92"/>
      <c r="F382" s="66" t="s">
        <v>523</v>
      </c>
      <c r="G382" s="69" t="s">
        <v>63</v>
      </c>
      <c r="H382" s="255"/>
      <c r="I382" s="117"/>
      <c r="J382" s="180">
        <f t="shared" ref="J382:J383" si="242">SUM(L382:R382)</f>
        <v>7469</v>
      </c>
      <c r="K382" s="111"/>
      <c r="L382" s="180">
        <v>2289</v>
      </c>
      <c r="M382" s="111">
        <v>933</v>
      </c>
      <c r="N382" s="111">
        <v>1680</v>
      </c>
      <c r="O382" s="111">
        <v>1021</v>
      </c>
      <c r="P382" s="111">
        <v>1082</v>
      </c>
      <c r="Q382" s="111">
        <v>125</v>
      </c>
      <c r="R382" s="111">
        <v>339</v>
      </c>
    </row>
    <row r="383" spans="1:18" ht="15.75" customHeight="1">
      <c r="A383" s="120"/>
      <c r="B383" s="96"/>
      <c r="C383" s="199"/>
      <c r="D383" s="199"/>
      <c r="E383" s="114"/>
      <c r="F383" s="93" t="s">
        <v>524</v>
      </c>
      <c r="G383" s="96" t="s">
        <v>63</v>
      </c>
      <c r="H383" s="195"/>
      <c r="I383" s="96"/>
      <c r="J383" s="181">
        <f t="shared" si="242"/>
        <v>11547</v>
      </c>
      <c r="K383" s="211"/>
      <c r="L383" s="394">
        <v>4602</v>
      </c>
      <c r="M383" s="394">
        <v>1171</v>
      </c>
      <c r="N383" s="394">
        <v>2581</v>
      </c>
      <c r="O383" s="394">
        <v>1347</v>
      </c>
      <c r="P383" s="211">
        <v>1213</v>
      </c>
      <c r="Q383" s="211">
        <v>145</v>
      </c>
      <c r="R383" s="211">
        <v>488</v>
      </c>
    </row>
    <row r="384" spans="1:18" ht="15.75" customHeight="1">
      <c r="A384" s="120"/>
      <c r="B384" s="58"/>
      <c r="C384" s="262"/>
      <c r="D384" s="102">
        <v>56</v>
      </c>
      <c r="E384" s="102">
        <v>111</v>
      </c>
      <c r="F384" s="143" t="s">
        <v>525</v>
      </c>
      <c r="G384" s="56" t="s">
        <v>361</v>
      </c>
      <c r="H384" s="246" t="s">
        <v>58</v>
      </c>
      <c r="I384" s="58" t="s">
        <v>76</v>
      </c>
      <c r="J384" s="203">
        <f>J385*100/J386</f>
        <v>55.511796532813129</v>
      </c>
      <c r="K384" s="159"/>
      <c r="L384" s="203">
        <f t="shared" ref="L384:O384" si="243">L385*100/L386</f>
        <v>44.743210540467871</v>
      </c>
      <c r="M384" s="202">
        <f t="shared" si="243"/>
        <v>63.19538670284939</v>
      </c>
      <c r="N384" s="203">
        <f t="shared" si="243"/>
        <v>59.712092130518236</v>
      </c>
      <c r="O384" s="202">
        <f t="shared" si="243"/>
        <v>62.553071044438155</v>
      </c>
      <c r="P384" s="202">
        <v>72.52</v>
      </c>
      <c r="Q384" s="202">
        <f t="shared" ref="Q384:R384" si="244">Q385*100/Q386</f>
        <v>64.15094339622641</v>
      </c>
      <c r="R384" s="203">
        <f t="shared" si="244"/>
        <v>50.911039657020368</v>
      </c>
    </row>
    <row r="385" spans="1:18" ht="15.75" customHeight="1">
      <c r="A385" s="120"/>
      <c r="B385" s="69"/>
      <c r="C385" s="197"/>
      <c r="D385" s="197"/>
      <c r="E385" s="65"/>
      <c r="F385" s="108" t="s">
        <v>526</v>
      </c>
      <c r="G385" s="69" t="s">
        <v>63</v>
      </c>
      <c r="H385" s="191"/>
      <c r="I385" s="69"/>
      <c r="J385" s="180">
        <f t="shared" ref="J385:J386" si="245">SUM(L385:R385)</f>
        <v>15082</v>
      </c>
      <c r="K385" s="111"/>
      <c r="L385" s="180">
        <v>4992</v>
      </c>
      <c r="M385" s="180">
        <v>1863</v>
      </c>
      <c r="N385" s="180">
        <v>3111</v>
      </c>
      <c r="O385" s="180">
        <v>2210</v>
      </c>
      <c r="P385" s="111">
        <v>2193</v>
      </c>
      <c r="Q385" s="111">
        <v>238</v>
      </c>
      <c r="R385" s="111">
        <v>475</v>
      </c>
    </row>
    <row r="386" spans="1:18" ht="15.75" customHeight="1">
      <c r="A386" s="120"/>
      <c r="B386" s="96"/>
      <c r="C386" s="199"/>
      <c r="D386" s="199"/>
      <c r="E386" s="114"/>
      <c r="F386" s="338" t="s">
        <v>527</v>
      </c>
      <c r="G386" s="96" t="s">
        <v>63</v>
      </c>
      <c r="H386" s="195"/>
      <c r="I386" s="96"/>
      <c r="J386" s="181">
        <f t="shared" si="245"/>
        <v>27169</v>
      </c>
      <c r="K386" s="130"/>
      <c r="L386" s="181">
        <v>11157</v>
      </c>
      <c r="M386" s="181">
        <v>2948</v>
      </c>
      <c r="N386" s="181">
        <v>5210</v>
      </c>
      <c r="O386" s="181">
        <v>3533</v>
      </c>
      <c r="P386" s="130">
        <v>3017</v>
      </c>
      <c r="Q386" s="130">
        <v>371</v>
      </c>
      <c r="R386" s="130">
        <v>933</v>
      </c>
    </row>
    <row r="387" spans="1:18" ht="15.75" customHeight="1">
      <c r="A387" s="54" t="s">
        <v>30</v>
      </c>
      <c r="B387" s="121"/>
      <c r="C387" s="263"/>
      <c r="D387" s="263"/>
      <c r="E387" s="104"/>
      <c r="F387" s="205" t="s">
        <v>528</v>
      </c>
      <c r="G387" s="104"/>
      <c r="H387" s="249"/>
      <c r="I387" s="104"/>
      <c r="J387" s="174"/>
      <c r="K387" s="159"/>
      <c r="L387" s="159"/>
      <c r="M387" s="159"/>
      <c r="N387" s="159"/>
      <c r="O387" s="159"/>
      <c r="P387" s="159"/>
      <c r="Q387" s="159"/>
      <c r="R387" s="174"/>
    </row>
    <row r="388" spans="1:18" ht="15.75" customHeight="1">
      <c r="A388" s="63"/>
      <c r="B388" s="69"/>
      <c r="C388" s="197"/>
      <c r="D388" s="65">
        <v>57</v>
      </c>
      <c r="E388" s="65">
        <v>112</v>
      </c>
      <c r="F388" s="363" t="s">
        <v>529</v>
      </c>
      <c r="G388" s="67" t="s">
        <v>530</v>
      </c>
      <c r="H388" s="191" t="s">
        <v>58</v>
      </c>
      <c r="I388" s="69" t="s">
        <v>268</v>
      </c>
      <c r="J388" s="202">
        <f t="shared" ref="J388" si="246">J389*100/J390</f>
        <v>85.714285714285708</v>
      </c>
      <c r="K388" s="159"/>
      <c r="L388" s="202">
        <f t="shared" ref="L388:O388" si="247">L389*100/L390</f>
        <v>100</v>
      </c>
      <c r="M388" s="202">
        <f t="shared" si="247"/>
        <v>100</v>
      </c>
      <c r="N388" s="202">
        <f t="shared" si="247"/>
        <v>100</v>
      </c>
      <c r="O388" s="202">
        <f t="shared" si="247"/>
        <v>100</v>
      </c>
      <c r="P388" s="202">
        <v>100</v>
      </c>
      <c r="Q388" s="202">
        <f t="shared" ref="Q388:R388" si="248">Q389*100/Q390</f>
        <v>100</v>
      </c>
      <c r="R388" s="203">
        <f t="shared" si="248"/>
        <v>0</v>
      </c>
    </row>
    <row r="389" spans="1:18" ht="15.75" customHeight="1">
      <c r="A389" s="63"/>
      <c r="B389" s="69"/>
      <c r="C389" s="197"/>
      <c r="D389" s="197"/>
      <c r="E389" s="65"/>
      <c r="F389" s="66" t="s">
        <v>531</v>
      </c>
      <c r="G389" s="67" t="s">
        <v>203</v>
      </c>
      <c r="H389" s="191"/>
      <c r="I389" s="69"/>
      <c r="J389" s="111">
        <f t="shared" ref="J389:J390" si="249">SUM(L389:R389)</f>
        <v>6</v>
      </c>
      <c r="K389" s="111"/>
      <c r="L389" s="85">
        <v>1</v>
      </c>
      <c r="M389" s="85">
        <v>1</v>
      </c>
      <c r="N389" s="85">
        <v>1</v>
      </c>
      <c r="O389" s="85">
        <v>1</v>
      </c>
      <c r="P389" s="85">
        <v>1</v>
      </c>
      <c r="Q389" s="85">
        <v>1</v>
      </c>
      <c r="R389" s="85">
        <v>0</v>
      </c>
    </row>
    <row r="390" spans="1:18" ht="15.75" customHeight="1">
      <c r="A390" s="63"/>
      <c r="B390" s="117"/>
      <c r="C390" s="204"/>
      <c r="D390" s="204"/>
      <c r="E390" s="92"/>
      <c r="F390" s="93" t="s">
        <v>378</v>
      </c>
      <c r="G390" s="160" t="s">
        <v>203</v>
      </c>
      <c r="H390" s="195"/>
      <c r="I390" s="96"/>
      <c r="J390" s="130">
        <f t="shared" si="249"/>
        <v>7</v>
      </c>
      <c r="K390" s="130"/>
      <c r="L390" s="85">
        <v>1</v>
      </c>
      <c r="M390" s="85">
        <v>1</v>
      </c>
      <c r="N390" s="85">
        <v>1</v>
      </c>
      <c r="O390" s="85">
        <v>1</v>
      </c>
      <c r="P390" s="85">
        <v>1</v>
      </c>
      <c r="Q390" s="85">
        <v>1</v>
      </c>
      <c r="R390" s="118">
        <v>1</v>
      </c>
    </row>
    <row r="391" spans="1:18" ht="37.5">
      <c r="A391" s="63"/>
      <c r="B391" s="58"/>
      <c r="C391" s="262"/>
      <c r="D391" s="102">
        <v>58</v>
      </c>
      <c r="E391" s="102">
        <v>113</v>
      </c>
      <c r="F391" s="356" t="s">
        <v>532</v>
      </c>
      <c r="G391" s="147" t="s">
        <v>533</v>
      </c>
      <c r="H391" s="249" t="s">
        <v>58</v>
      </c>
      <c r="I391" s="104" t="s">
        <v>268</v>
      </c>
      <c r="J391" s="202">
        <f t="shared" ref="J391" si="250">J392*100/J393</f>
        <v>92.424242424242422</v>
      </c>
      <c r="K391" s="159"/>
      <c r="L391" s="202">
        <f t="shared" ref="L391:O391" si="251">L392*100/L393</f>
        <v>90</v>
      </c>
      <c r="M391" s="202">
        <f t="shared" si="251"/>
        <v>100</v>
      </c>
      <c r="N391" s="202">
        <f t="shared" si="251"/>
        <v>100</v>
      </c>
      <c r="O391" s="202">
        <f t="shared" si="251"/>
        <v>100</v>
      </c>
      <c r="P391" s="202">
        <v>100</v>
      </c>
      <c r="Q391" s="202">
        <f t="shared" ref="Q391:R391" si="252">Q392*100/Q393</f>
        <v>100</v>
      </c>
      <c r="R391" s="202">
        <f t="shared" si="252"/>
        <v>40</v>
      </c>
    </row>
    <row r="392" spans="1:18" ht="15.75" customHeight="1">
      <c r="A392" s="63"/>
      <c r="B392" s="69"/>
      <c r="C392" s="197"/>
      <c r="D392" s="197"/>
      <c r="E392" s="65"/>
      <c r="F392" s="108" t="s">
        <v>534</v>
      </c>
      <c r="G392" s="67" t="s">
        <v>203</v>
      </c>
      <c r="H392" s="191"/>
      <c r="I392" s="69"/>
      <c r="J392" s="111">
        <f t="shared" ref="J392:J393" si="253">SUM(L392:R392)</f>
        <v>61</v>
      </c>
      <c r="K392" s="111"/>
      <c r="L392" s="85">
        <v>18</v>
      </c>
      <c r="M392" s="85">
        <v>4</v>
      </c>
      <c r="N392" s="85">
        <v>15</v>
      </c>
      <c r="O392" s="85">
        <v>13</v>
      </c>
      <c r="P392" s="85">
        <v>7</v>
      </c>
      <c r="Q392" s="85">
        <v>2</v>
      </c>
      <c r="R392" s="85">
        <v>2</v>
      </c>
    </row>
    <row r="393" spans="1:18" ht="15.75" customHeight="1">
      <c r="A393" s="63"/>
      <c r="B393" s="96"/>
      <c r="C393" s="199"/>
      <c r="D393" s="199"/>
      <c r="E393" s="114"/>
      <c r="F393" s="244" t="s">
        <v>535</v>
      </c>
      <c r="G393" s="160" t="s">
        <v>203</v>
      </c>
      <c r="H393" s="195"/>
      <c r="I393" s="96"/>
      <c r="J393" s="130">
        <f t="shared" si="253"/>
        <v>66</v>
      </c>
      <c r="K393" s="130"/>
      <c r="L393" s="118">
        <v>20</v>
      </c>
      <c r="M393" s="118">
        <v>4</v>
      </c>
      <c r="N393" s="118">
        <v>15</v>
      </c>
      <c r="O393" s="118">
        <v>13</v>
      </c>
      <c r="P393" s="118">
        <v>7</v>
      </c>
      <c r="Q393" s="118">
        <v>2</v>
      </c>
      <c r="R393" s="118">
        <v>5</v>
      </c>
    </row>
    <row r="394" spans="1:18" ht="37.5">
      <c r="A394" s="63"/>
      <c r="B394" s="122">
        <v>21</v>
      </c>
      <c r="C394" s="257"/>
      <c r="D394" s="257"/>
      <c r="E394" s="122">
        <v>114</v>
      </c>
      <c r="F394" s="356" t="s">
        <v>536</v>
      </c>
      <c r="G394" s="147" t="s">
        <v>537</v>
      </c>
      <c r="H394" s="249" t="s">
        <v>3</v>
      </c>
      <c r="I394" s="104" t="s">
        <v>268</v>
      </c>
      <c r="J394" s="343">
        <f t="shared" ref="J394:O394" si="254">J395/J396*100</f>
        <v>57.142857142857139</v>
      </c>
      <c r="K394" s="174" t="e">
        <f t="shared" si="254"/>
        <v>#DIV/0!</v>
      </c>
      <c r="L394" s="300">
        <f t="shared" si="254"/>
        <v>100</v>
      </c>
      <c r="M394" s="300">
        <f t="shared" si="254"/>
        <v>100</v>
      </c>
      <c r="N394" s="300">
        <f t="shared" si="254"/>
        <v>100</v>
      </c>
      <c r="O394" s="300">
        <f t="shared" si="254"/>
        <v>100</v>
      </c>
      <c r="P394" s="395">
        <v>0</v>
      </c>
      <c r="Q394" s="395">
        <f t="shared" ref="Q394:R394" si="255">Q395/Q396*100</f>
        <v>0</v>
      </c>
      <c r="R394" s="395">
        <f t="shared" si="255"/>
        <v>0</v>
      </c>
    </row>
    <row r="395" spans="1:18" ht="15.75" customHeight="1">
      <c r="A395" s="63"/>
      <c r="B395" s="65"/>
      <c r="C395" s="264"/>
      <c r="D395" s="264"/>
      <c r="E395" s="65"/>
      <c r="F395" s="66" t="s">
        <v>538</v>
      </c>
      <c r="G395" s="67" t="s">
        <v>203</v>
      </c>
      <c r="H395" s="191"/>
      <c r="I395" s="69"/>
      <c r="J395" s="111">
        <v>4</v>
      </c>
      <c r="K395" s="85"/>
      <c r="L395" s="111">
        <v>1</v>
      </c>
      <c r="M395" s="111">
        <v>1</v>
      </c>
      <c r="N395" s="111">
        <v>1</v>
      </c>
      <c r="O395" s="111">
        <v>1</v>
      </c>
      <c r="P395" s="111">
        <v>0</v>
      </c>
      <c r="Q395" s="111">
        <v>0</v>
      </c>
      <c r="R395" s="85">
        <v>0</v>
      </c>
    </row>
    <row r="396" spans="1:18" ht="15.75" customHeight="1">
      <c r="A396" s="120"/>
      <c r="B396" s="92"/>
      <c r="C396" s="254"/>
      <c r="D396" s="254"/>
      <c r="E396" s="92"/>
      <c r="F396" s="149" t="s">
        <v>539</v>
      </c>
      <c r="G396" s="163" t="s">
        <v>323</v>
      </c>
      <c r="H396" s="255"/>
      <c r="I396" s="117"/>
      <c r="J396" s="130">
        <v>7</v>
      </c>
      <c r="K396" s="118"/>
      <c r="L396" s="130">
        <v>1</v>
      </c>
      <c r="M396" s="130">
        <v>1</v>
      </c>
      <c r="N396" s="130">
        <v>1</v>
      </c>
      <c r="O396" s="130">
        <v>1</v>
      </c>
      <c r="P396" s="130">
        <v>1</v>
      </c>
      <c r="Q396" s="130">
        <v>1</v>
      </c>
      <c r="R396" s="118">
        <v>1</v>
      </c>
    </row>
    <row r="397" spans="1:18" ht="15.75" customHeight="1">
      <c r="A397" s="396"/>
      <c r="B397" s="58"/>
      <c r="C397" s="262"/>
      <c r="D397" s="102">
        <v>59</v>
      </c>
      <c r="E397" s="102">
        <v>115</v>
      </c>
      <c r="F397" s="143" t="s">
        <v>540</v>
      </c>
      <c r="G397" s="58" t="s">
        <v>180</v>
      </c>
      <c r="H397" s="246" t="s">
        <v>4</v>
      </c>
      <c r="I397" s="58" t="s">
        <v>268</v>
      </c>
      <c r="J397" s="202">
        <f t="shared" ref="J397" si="256">J398*100/J399</f>
        <v>100</v>
      </c>
      <c r="K397" s="159"/>
      <c r="L397" s="202">
        <f t="shared" ref="L397" si="257">L398*100/L399</f>
        <v>100</v>
      </c>
      <c r="M397" s="161"/>
      <c r="N397" s="161"/>
      <c r="O397" s="161"/>
      <c r="P397" s="161"/>
      <c r="Q397" s="161"/>
      <c r="R397" s="161"/>
    </row>
    <row r="398" spans="1:18" ht="15.75" customHeight="1">
      <c r="A398" s="396"/>
      <c r="B398" s="117"/>
      <c r="C398" s="204"/>
      <c r="D398" s="204"/>
      <c r="E398" s="92"/>
      <c r="F398" s="66" t="s">
        <v>541</v>
      </c>
      <c r="G398" s="117" t="s">
        <v>203</v>
      </c>
      <c r="H398" s="255"/>
      <c r="I398" s="117"/>
      <c r="J398" s="111">
        <v>1</v>
      </c>
      <c r="K398" s="111"/>
      <c r="L398" s="85">
        <v>1</v>
      </c>
      <c r="M398" s="85"/>
      <c r="N398" s="85"/>
      <c r="O398" s="85"/>
      <c r="P398" s="85"/>
      <c r="Q398" s="85"/>
      <c r="R398" s="85"/>
    </row>
    <row r="399" spans="1:18" ht="15.75" customHeight="1">
      <c r="A399" s="397"/>
      <c r="B399" s="171"/>
      <c r="C399" s="398"/>
      <c r="D399" s="398"/>
      <c r="E399" s="167"/>
      <c r="F399" s="168" t="s">
        <v>542</v>
      </c>
      <c r="G399" s="171" t="s">
        <v>203</v>
      </c>
      <c r="H399" s="266"/>
      <c r="I399" s="171"/>
      <c r="J399" s="172">
        <v>1</v>
      </c>
      <c r="K399" s="172"/>
      <c r="L399" s="285">
        <v>1</v>
      </c>
      <c r="M399" s="285"/>
      <c r="N399" s="285"/>
      <c r="O399" s="285"/>
      <c r="P399" s="285"/>
      <c r="Q399" s="285"/>
      <c r="R399" s="285"/>
    </row>
    <row r="400" spans="1:18" ht="15.75" customHeight="1">
      <c r="A400" s="120"/>
      <c r="B400" s="122">
        <v>22</v>
      </c>
      <c r="C400" s="122"/>
      <c r="D400" s="122"/>
      <c r="E400" s="122">
        <v>116</v>
      </c>
      <c r="F400" s="121" t="s">
        <v>543</v>
      </c>
      <c r="G400" s="147" t="s">
        <v>544</v>
      </c>
      <c r="H400" s="249" t="s">
        <v>3</v>
      </c>
      <c r="I400" s="104" t="s">
        <v>268</v>
      </c>
      <c r="J400" s="202">
        <f>J402-J401</f>
        <v>-1</v>
      </c>
      <c r="K400" s="159"/>
      <c r="L400" s="161"/>
      <c r="M400" s="161"/>
      <c r="N400" s="161"/>
      <c r="O400" s="161"/>
      <c r="P400" s="161"/>
      <c r="Q400" s="161"/>
      <c r="R400" s="161"/>
    </row>
    <row r="401" spans="1:18" ht="15.75" customHeight="1">
      <c r="A401" s="120"/>
      <c r="B401" s="65"/>
      <c r="C401" s="264"/>
      <c r="D401" s="264"/>
      <c r="E401" s="65"/>
      <c r="F401" s="66" t="s">
        <v>545</v>
      </c>
      <c r="G401" s="67"/>
      <c r="H401" s="191"/>
      <c r="I401" s="69"/>
      <c r="J401" s="111">
        <v>34</v>
      </c>
      <c r="K401" s="111"/>
      <c r="L401" s="85"/>
      <c r="M401" s="85"/>
      <c r="N401" s="85"/>
      <c r="O401" s="85"/>
      <c r="P401" s="85"/>
      <c r="Q401" s="85"/>
      <c r="R401" s="85"/>
    </row>
    <row r="402" spans="1:18" ht="15.75" customHeight="1">
      <c r="A402" s="399"/>
      <c r="B402" s="114"/>
      <c r="C402" s="256"/>
      <c r="D402" s="256"/>
      <c r="E402" s="114"/>
      <c r="F402" s="93" t="s">
        <v>546</v>
      </c>
      <c r="G402" s="160"/>
      <c r="H402" s="195"/>
      <c r="I402" s="96"/>
      <c r="J402" s="130">
        <v>33</v>
      </c>
      <c r="K402" s="211"/>
      <c r="L402" s="127"/>
      <c r="M402" s="127"/>
      <c r="N402" s="127"/>
      <c r="O402" s="127"/>
      <c r="P402" s="127"/>
      <c r="Q402" s="127"/>
      <c r="R402" s="127"/>
    </row>
    <row r="403" spans="1:18" ht="15.75" customHeight="1">
      <c r="A403" s="54" t="s">
        <v>31</v>
      </c>
      <c r="B403" s="101"/>
      <c r="C403" s="400"/>
      <c r="D403" s="400"/>
      <c r="E403" s="58"/>
      <c r="F403" s="57" t="s">
        <v>547</v>
      </c>
      <c r="G403" s="58"/>
      <c r="H403" s="246"/>
      <c r="I403" s="58"/>
      <c r="J403" s="60"/>
      <c r="K403" s="61"/>
      <c r="L403" s="61"/>
      <c r="M403" s="61"/>
      <c r="N403" s="61"/>
      <c r="O403" s="61"/>
      <c r="P403" s="61"/>
      <c r="Q403" s="61"/>
      <c r="R403" s="60"/>
    </row>
    <row r="404" spans="1:18" ht="15.75" customHeight="1">
      <c r="A404" s="63"/>
      <c r="B404" s="65"/>
      <c r="C404" s="264"/>
      <c r="D404" s="264">
        <v>60</v>
      </c>
      <c r="E404" s="65">
        <v>117</v>
      </c>
      <c r="F404" s="66" t="s">
        <v>548</v>
      </c>
      <c r="G404" s="67" t="s">
        <v>180</v>
      </c>
      <c r="H404" s="191" t="s">
        <v>58</v>
      </c>
      <c r="I404" s="69" t="s">
        <v>268</v>
      </c>
      <c r="J404" s="202">
        <f t="shared" ref="J404" si="258">J405*100/J406</f>
        <v>100</v>
      </c>
      <c r="K404" s="159"/>
      <c r="L404" s="202">
        <f t="shared" ref="L404:O404" si="259">L405*100/L406</f>
        <v>100</v>
      </c>
      <c r="M404" s="202">
        <f t="shared" si="259"/>
        <v>100</v>
      </c>
      <c r="N404" s="202">
        <f t="shared" si="259"/>
        <v>100</v>
      </c>
      <c r="O404" s="202">
        <f t="shared" si="259"/>
        <v>100</v>
      </c>
      <c r="P404" s="202">
        <v>100</v>
      </c>
      <c r="Q404" s="202">
        <f t="shared" ref="Q404:R404" si="260">Q405*100/Q406</f>
        <v>100</v>
      </c>
      <c r="R404" s="202">
        <f t="shared" si="260"/>
        <v>100</v>
      </c>
    </row>
    <row r="405" spans="1:18" ht="15.75" customHeight="1">
      <c r="A405" s="63"/>
      <c r="B405" s="65"/>
      <c r="C405" s="264"/>
      <c r="D405" s="264"/>
      <c r="E405" s="65"/>
      <c r="F405" s="108" t="s">
        <v>549</v>
      </c>
      <c r="G405" s="67" t="s">
        <v>203</v>
      </c>
      <c r="H405" s="191"/>
      <c r="I405" s="69"/>
      <c r="J405" s="111">
        <f t="shared" ref="J405:J406" si="261">SUM(L405:R405)</f>
        <v>7</v>
      </c>
      <c r="K405" s="111"/>
      <c r="L405" s="85">
        <v>1</v>
      </c>
      <c r="M405" s="85">
        <v>1</v>
      </c>
      <c r="N405" s="85">
        <v>1</v>
      </c>
      <c r="O405" s="85">
        <v>1</v>
      </c>
      <c r="P405" s="85">
        <v>1</v>
      </c>
      <c r="Q405" s="85">
        <v>1</v>
      </c>
      <c r="R405" s="401">
        <v>1</v>
      </c>
    </row>
    <row r="406" spans="1:18" ht="15.75" customHeight="1">
      <c r="A406" s="63"/>
      <c r="B406" s="114"/>
      <c r="C406" s="256"/>
      <c r="D406" s="256"/>
      <c r="E406" s="114"/>
      <c r="F406" s="338" t="s">
        <v>550</v>
      </c>
      <c r="G406" s="160" t="s">
        <v>203</v>
      </c>
      <c r="H406" s="195"/>
      <c r="I406" s="96"/>
      <c r="J406" s="130">
        <f t="shared" si="261"/>
        <v>7</v>
      </c>
      <c r="K406" s="130"/>
      <c r="L406" s="118">
        <v>1</v>
      </c>
      <c r="M406" s="118">
        <v>1</v>
      </c>
      <c r="N406" s="118">
        <v>1</v>
      </c>
      <c r="O406" s="118">
        <v>1</v>
      </c>
      <c r="P406" s="118">
        <v>1</v>
      </c>
      <c r="Q406" s="118">
        <v>1</v>
      </c>
      <c r="R406" s="402">
        <v>1</v>
      </c>
    </row>
    <row r="407" spans="1:18" ht="15.75" customHeight="1">
      <c r="A407" s="63"/>
      <c r="B407" s="182">
        <v>40</v>
      </c>
      <c r="C407" s="360"/>
      <c r="D407" s="360"/>
      <c r="E407" s="182"/>
      <c r="F407" s="403" t="s">
        <v>551</v>
      </c>
      <c r="G407" s="184"/>
      <c r="H407" s="28"/>
      <c r="I407" s="365" t="s">
        <v>552</v>
      </c>
      <c r="J407" s="174"/>
      <c r="K407" s="187"/>
      <c r="L407" s="174"/>
      <c r="M407" s="174"/>
      <c r="N407" s="174"/>
      <c r="O407" s="174"/>
      <c r="P407" s="174"/>
      <c r="Q407" s="174"/>
      <c r="R407" s="174"/>
    </row>
    <row r="408" spans="1:18" ht="15.75" customHeight="1">
      <c r="A408" s="63"/>
      <c r="B408" s="404">
        <v>40.1</v>
      </c>
      <c r="C408" s="405"/>
      <c r="D408" s="405"/>
      <c r="E408" s="102">
        <v>118</v>
      </c>
      <c r="F408" s="143" t="s">
        <v>553</v>
      </c>
      <c r="G408" s="58" t="s">
        <v>554</v>
      </c>
      <c r="H408" s="246" t="s">
        <v>58</v>
      </c>
      <c r="I408" s="184" t="s">
        <v>552</v>
      </c>
      <c r="J408" s="202">
        <f t="shared" ref="J408" si="262">J409*100/J410</f>
        <v>7.6923076923076925</v>
      </c>
      <c r="K408" s="159"/>
      <c r="L408" s="202">
        <f t="shared" ref="L408:O408" si="263">L409*100/L410</f>
        <v>9.5744680851063837</v>
      </c>
      <c r="M408" s="203">
        <f t="shared" si="263"/>
        <v>2.7777777777777777</v>
      </c>
      <c r="N408" s="203">
        <f t="shared" si="263"/>
        <v>0</v>
      </c>
      <c r="O408" s="203">
        <f t="shared" si="263"/>
        <v>0</v>
      </c>
      <c r="P408" s="203">
        <v>0</v>
      </c>
      <c r="Q408" s="202">
        <f t="shared" ref="Q408:R408" si="264">Q409*100/Q410</f>
        <v>75</v>
      </c>
      <c r="R408" s="203">
        <f t="shared" si="264"/>
        <v>0</v>
      </c>
    </row>
    <row r="409" spans="1:18" ht="37.5">
      <c r="A409" s="63"/>
      <c r="B409" s="368"/>
      <c r="C409" s="369"/>
      <c r="D409" s="369"/>
      <c r="E409" s="65"/>
      <c r="F409" s="108" t="s">
        <v>555</v>
      </c>
      <c r="G409" s="69" t="s">
        <v>63</v>
      </c>
      <c r="H409" s="191"/>
      <c r="I409" s="69"/>
      <c r="J409" s="111">
        <f t="shared" ref="J409:J410" si="265">SUM(L409:R409)</f>
        <v>13</v>
      </c>
      <c r="K409" s="111"/>
      <c r="L409" s="85">
        <v>9</v>
      </c>
      <c r="M409" s="85">
        <v>1</v>
      </c>
      <c r="N409" s="85">
        <v>0</v>
      </c>
      <c r="O409" s="85">
        <v>0</v>
      </c>
      <c r="P409" s="85">
        <v>0</v>
      </c>
      <c r="Q409" s="85">
        <v>3</v>
      </c>
      <c r="R409" s="401">
        <v>0</v>
      </c>
    </row>
    <row r="410" spans="1:18" ht="15.75" customHeight="1">
      <c r="A410" s="63"/>
      <c r="B410" s="370"/>
      <c r="C410" s="371"/>
      <c r="D410" s="371"/>
      <c r="E410" s="114"/>
      <c r="F410" s="338" t="s">
        <v>556</v>
      </c>
      <c r="G410" s="96" t="s">
        <v>63</v>
      </c>
      <c r="H410" s="195"/>
      <c r="I410" s="96"/>
      <c r="J410" s="130">
        <f t="shared" si="265"/>
        <v>169</v>
      </c>
      <c r="K410" s="130"/>
      <c r="L410" s="118">
        <v>94</v>
      </c>
      <c r="M410" s="118">
        <v>36</v>
      </c>
      <c r="N410" s="118">
        <v>14</v>
      </c>
      <c r="O410" s="118">
        <v>6</v>
      </c>
      <c r="P410" s="118">
        <v>12</v>
      </c>
      <c r="Q410" s="118">
        <v>4</v>
      </c>
      <c r="R410" s="402">
        <v>3</v>
      </c>
    </row>
    <row r="411" spans="1:18" ht="37.5">
      <c r="A411" s="63"/>
      <c r="B411" s="404">
        <v>40.200000000000003</v>
      </c>
      <c r="C411" s="405"/>
      <c r="D411" s="405"/>
      <c r="E411" s="102">
        <v>119</v>
      </c>
      <c r="F411" s="143" t="s">
        <v>557</v>
      </c>
      <c r="G411" s="58" t="s">
        <v>558</v>
      </c>
      <c r="H411" s="246" t="s">
        <v>58</v>
      </c>
      <c r="I411" s="58" t="s">
        <v>268</v>
      </c>
      <c r="J411" s="203">
        <f>J412-J413</f>
        <v>-18</v>
      </c>
      <c r="K411" s="159"/>
      <c r="L411" s="203">
        <f t="shared" ref="L411:O411" si="266">L412*100/L413</f>
        <v>87.719298245614041</v>
      </c>
      <c r="M411" s="202">
        <f t="shared" si="266"/>
        <v>150.90909090909091</v>
      </c>
      <c r="N411" s="203">
        <f t="shared" si="266"/>
        <v>9.0909090909090917</v>
      </c>
      <c r="O411" s="203">
        <f t="shared" si="266"/>
        <v>24.242424242424242</v>
      </c>
      <c r="P411" s="203">
        <f>P412-P413</f>
        <v>-2</v>
      </c>
      <c r="Q411" s="202">
        <f t="shared" ref="Q411" si="267">Q412*100/Q413</f>
        <v>220</v>
      </c>
      <c r="R411" s="202" t="e">
        <f>R412*100/R413</f>
        <v>#DIV/0!</v>
      </c>
    </row>
    <row r="412" spans="1:18" ht="15.75" customHeight="1">
      <c r="A412" s="63"/>
      <c r="B412" s="368"/>
      <c r="C412" s="369"/>
      <c r="D412" s="369"/>
      <c r="E412" s="65"/>
      <c r="F412" s="108" t="s">
        <v>559</v>
      </c>
      <c r="G412" s="69" t="s">
        <v>63</v>
      </c>
      <c r="H412" s="191"/>
      <c r="I412" s="69"/>
      <c r="J412" s="111">
        <f t="shared" ref="J412:J413" si="268">SUM(L412:R412)</f>
        <v>174</v>
      </c>
      <c r="K412" s="111"/>
      <c r="L412" s="85">
        <v>50</v>
      </c>
      <c r="M412" s="85">
        <v>83</v>
      </c>
      <c r="N412" s="85">
        <v>2</v>
      </c>
      <c r="O412" s="85">
        <v>8</v>
      </c>
      <c r="P412" s="85">
        <v>18</v>
      </c>
      <c r="Q412" s="85">
        <v>11</v>
      </c>
      <c r="R412" s="401">
        <v>2</v>
      </c>
    </row>
    <row r="413" spans="1:18" ht="15.75" customHeight="1">
      <c r="A413" s="63"/>
      <c r="B413" s="370"/>
      <c r="C413" s="371"/>
      <c r="D413" s="371"/>
      <c r="E413" s="114"/>
      <c r="F413" s="108" t="s">
        <v>560</v>
      </c>
      <c r="G413" s="96" t="s">
        <v>63</v>
      </c>
      <c r="H413" s="195"/>
      <c r="I413" s="96"/>
      <c r="J413" s="130">
        <f t="shared" si="268"/>
        <v>192</v>
      </c>
      <c r="K413" s="130"/>
      <c r="L413" s="85">
        <v>57</v>
      </c>
      <c r="M413" s="85">
        <v>55</v>
      </c>
      <c r="N413" s="85">
        <v>22</v>
      </c>
      <c r="O413" s="85">
        <v>33</v>
      </c>
      <c r="P413" s="85">
        <v>20</v>
      </c>
      <c r="Q413" s="85">
        <v>5</v>
      </c>
      <c r="R413" s="85">
        <v>0</v>
      </c>
    </row>
    <row r="414" spans="1:18" ht="15.75" customHeight="1">
      <c r="A414" s="63"/>
      <c r="B414" s="101"/>
      <c r="C414" s="101"/>
      <c r="D414" s="101"/>
      <c r="E414" s="58"/>
      <c r="F414" s="55" t="s">
        <v>561</v>
      </c>
      <c r="G414" s="58"/>
      <c r="H414" s="246"/>
      <c r="I414" s="58"/>
      <c r="J414" s="61"/>
      <c r="K414" s="61"/>
      <c r="L414" s="61"/>
      <c r="M414" s="61"/>
      <c r="N414" s="61"/>
      <c r="O414" s="61"/>
      <c r="P414" s="61"/>
      <c r="Q414" s="61"/>
      <c r="R414" s="60"/>
    </row>
    <row r="415" spans="1:18" ht="37.5">
      <c r="A415" s="63"/>
      <c r="B415" s="122">
        <v>33</v>
      </c>
      <c r="C415" s="65"/>
      <c r="D415" s="65">
        <v>61</v>
      </c>
      <c r="E415" s="65">
        <v>120</v>
      </c>
      <c r="F415" s="66" t="s">
        <v>562</v>
      </c>
      <c r="G415" s="69" t="s">
        <v>563</v>
      </c>
      <c r="H415" s="191" t="s">
        <v>58</v>
      </c>
      <c r="I415" s="406" t="s">
        <v>564</v>
      </c>
      <c r="J415" s="407">
        <v>18.3</v>
      </c>
      <c r="K415" s="159"/>
      <c r="L415" s="407">
        <v>14.98</v>
      </c>
      <c r="M415" s="408">
        <v>25.13</v>
      </c>
      <c r="N415" s="407">
        <v>20.63</v>
      </c>
      <c r="O415" s="407">
        <v>15.93</v>
      </c>
      <c r="P415" s="408">
        <v>37.89</v>
      </c>
      <c r="Q415" s="408">
        <v>27.25</v>
      </c>
      <c r="R415" s="408">
        <v>25.57</v>
      </c>
    </row>
    <row r="416" spans="1:18" ht="15.75" customHeight="1">
      <c r="A416" s="63"/>
      <c r="B416" s="122"/>
      <c r="C416" s="65"/>
      <c r="D416" s="65"/>
      <c r="E416" s="65"/>
      <c r="F416" s="338" t="s">
        <v>565</v>
      </c>
      <c r="G416" s="69" t="s">
        <v>450</v>
      </c>
      <c r="H416" s="191"/>
      <c r="I416" s="69"/>
      <c r="J416" s="409">
        <v>29304</v>
      </c>
      <c r="K416" s="111"/>
      <c r="L416" s="410">
        <v>9259</v>
      </c>
      <c r="M416" s="411">
        <v>2790</v>
      </c>
      <c r="N416" s="411">
        <v>3224</v>
      </c>
      <c r="O416" s="411">
        <v>2405</v>
      </c>
      <c r="P416" s="412">
        <v>5414</v>
      </c>
      <c r="Q416" s="412">
        <v>919</v>
      </c>
      <c r="R416" s="413">
        <v>2032</v>
      </c>
    </row>
    <row r="417" spans="1:20" ht="15.75" customHeight="1">
      <c r="A417" s="63"/>
      <c r="B417" s="193"/>
      <c r="C417" s="114"/>
      <c r="D417" s="114"/>
      <c r="E417" s="114"/>
      <c r="F417" s="338" t="s">
        <v>566</v>
      </c>
      <c r="G417" s="96" t="s">
        <v>450</v>
      </c>
      <c r="H417" s="195"/>
      <c r="I417" s="96"/>
      <c r="J417" s="414">
        <v>160148</v>
      </c>
      <c r="K417" s="172"/>
      <c r="L417" s="415">
        <v>61798</v>
      </c>
      <c r="M417" s="416">
        <v>11104</v>
      </c>
      <c r="N417" s="416">
        <v>15627</v>
      </c>
      <c r="O417" s="416">
        <v>15099</v>
      </c>
      <c r="P417" s="416">
        <v>14287</v>
      </c>
      <c r="Q417" s="416">
        <v>3372</v>
      </c>
      <c r="R417" s="417">
        <v>7948</v>
      </c>
    </row>
    <row r="418" spans="1:20" ht="15.75" customHeight="1">
      <c r="A418" s="63"/>
      <c r="B418" s="122">
        <v>26</v>
      </c>
      <c r="C418" s="182"/>
      <c r="D418" s="182"/>
      <c r="E418" s="182">
        <v>121</v>
      </c>
      <c r="F418" s="418" t="s">
        <v>567</v>
      </c>
      <c r="G418" s="186" t="s">
        <v>568</v>
      </c>
      <c r="H418" s="249" t="s">
        <v>58</v>
      </c>
      <c r="I418" s="419" t="s">
        <v>564</v>
      </c>
      <c r="J418" s="297" t="s">
        <v>121</v>
      </c>
      <c r="K418" s="124"/>
      <c r="L418" s="297" t="s">
        <v>121</v>
      </c>
      <c r="M418" s="297" t="s">
        <v>121</v>
      </c>
      <c r="N418" s="297" t="s">
        <v>121</v>
      </c>
      <c r="O418" s="297" t="s">
        <v>121</v>
      </c>
      <c r="P418" s="297" t="s">
        <v>121</v>
      </c>
      <c r="Q418" s="297" t="s">
        <v>121</v>
      </c>
      <c r="R418" s="297" t="s">
        <v>121</v>
      </c>
      <c r="T418" s="296"/>
    </row>
    <row r="419" spans="1:20" ht="15.75" customHeight="1">
      <c r="A419" s="120"/>
      <c r="B419" s="122"/>
      <c r="C419" s="182"/>
      <c r="D419" s="182"/>
      <c r="E419" s="182"/>
      <c r="F419" s="418" t="s">
        <v>569</v>
      </c>
      <c r="G419" s="186"/>
      <c r="H419" s="28"/>
      <c r="I419" s="186"/>
      <c r="J419" s="111">
        <f t="shared" ref="J419:J420" si="269">SUM(L419:R419)</f>
        <v>0</v>
      </c>
      <c r="K419" s="187"/>
      <c r="L419" s="85"/>
      <c r="M419" s="85"/>
      <c r="N419" s="85"/>
      <c r="O419" s="85"/>
      <c r="P419" s="85"/>
      <c r="Q419" s="85"/>
      <c r="R419" s="85"/>
    </row>
    <row r="420" spans="1:20" ht="15.75" customHeight="1">
      <c r="A420" s="120"/>
      <c r="B420" s="193"/>
      <c r="C420" s="193"/>
      <c r="D420" s="193"/>
      <c r="E420" s="193"/>
      <c r="F420" s="420" t="s">
        <v>570</v>
      </c>
      <c r="G420" s="40"/>
      <c r="H420" s="366"/>
      <c r="I420" s="40"/>
      <c r="J420" s="130">
        <f t="shared" si="269"/>
        <v>0</v>
      </c>
      <c r="K420" s="178"/>
      <c r="L420" s="118"/>
      <c r="M420" s="118"/>
      <c r="N420" s="118"/>
      <c r="O420" s="118"/>
      <c r="P420" s="118"/>
      <c r="Q420" s="118"/>
      <c r="R420" s="118"/>
    </row>
    <row r="421" spans="1:20" ht="15.75" customHeight="1">
      <c r="A421" s="120"/>
      <c r="B421" s="122">
        <v>27</v>
      </c>
      <c r="C421" s="182"/>
      <c r="D421" s="182"/>
      <c r="E421" s="182">
        <v>122</v>
      </c>
      <c r="F421" s="418" t="s">
        <v>571</v>
      </c>
      <c r="G421" s="186" t="s">
        <v>304</v>
      </c>
      <c r="H421" s="249" t="s">
        <v>58</v>
      </c>
      <c r="I421" s="419" t="s">
        <v>564</v>
      </c>
      <c r="J421" s="421">
        <v>20.95</v>
      </c>
      <c r="K421" s="422"/>
      <c r="L421" s="421">
        <v>22.55</v>
      </c>
      <c r="M421" s="421">
        <v>21.38</v>
      </c>
      <c r="N421" s="421">
        <v>18.05</v>
      </c>
      <c r="O421" s="421">
        <v>19.72</v>
      </c>
      <c r="P421" s="421">
        <v>14.05</v>
      </c>
      <c r="Q421" s="421">
        <v>2.86</v>
      </c>
      <c r="R421" s="421">
        <v>24.57</v>
      </c>
    </row>
    <row r="422" spans="1:20" ht="15.75" customHeight="1">
      <c r="A422" s="120"/>
      <c r="B422" s="122"/>
      <c r="C422" s="182"/>
      <c r="D422" s="182"/>
      <c r="E422" s="182"/>
      <c r="F422" s="418" t="s">
        <v>572</v>
      </c>
      <c r="G422" s="186"/>
      <c r="H422" s="28"/>
      <c r="I422" s="186"/>
      <c r="J422" s="423">
        <v>8875</v>
      </c>
      <c r="K422" s="424"/>
      <c r="L422" s="423">
        <v>3448</v>
      </c>
      <c r="M422" s="425">
        <v>663</v>
      </c>
      <c r="N422" s="425">
        <v>637</v>
      </c>
      <c r="O422" s="425">
        <v>572</v>
      </c>
      <c r="P422" s="425">
        <v>381</v>
      </c>
      <c r="Q422" s="425">
        <v>28</v>
      </c>
      <c r="R422" s="425">
        <v>795</v>
      </c>
    </row>
    <row r="423" spans="1:20" ht="15.75" customHeight="1">
      <c r="A423" s="120"/>
      <c r="B423" s="193"/>
      <c r="C423" s="193"/>
      <c r="D423" s="193"/>
      <c r="E423" s="193"/>
      <c r="F423" s="420" t="s">
        <v>573</v>
      </c>
      <c r="G423" s="40"/>
      <c r="H423" s="366"/>
      <c r="I423" s="40"/>
      <c r="J423" s="423">
        <v>42363</v>
      </c>
      <c r="K423" s="426"/>
      <c r="L423" s="423">
        <v>15291</v>
      </c>
      <c r="M423" s="423">
        <v>3101</v>
      </c>
      <c r="N423" s="423">
        <v>3529</v>
      </c>
      <c r="O423" s="423">
        <v>2901</v>
      </c>
      <c r="P423" s="423">
        <v>2711</v>
      </c>
      <c r="Q423" s="425">
        <v>978</v>
      </c>
      <c r="R423" s="423">
        <v>3236</v>
      </c>
    </row>
    <row r="424" spans="1:20" ht="15.75" customHeight="1">
      <c r="A424" s="120"/>
      <c r="B424" s="122"/>
      <c r="C424" s="121"/>
      <c r="D424" s="122">
        <v>62</v>
      </c>
      <c r="E424" s="122">
        <v>123</v>
      </c>
      <c r="F424" s="146" t="s">
        <v>574</v>
      </c>
      <c r="G424" s="104" t="s">
        <v>140</v>
      </c>
      <c r="H424" s="249" t="s">
        <v>58</v>
      </c>
      <c r="I424" s="104" t="s">
        <v>564</v>
      </c>
      <c r="J424" s="202">
        <v>100</v>
      </c>
      <c r="K424" s="159"/>
      <c r="L424" s="202">
        <v>100</v>
      </c>
      <c r="M424" s="202">
        <v>100</v>
      </c>
      <c r="N424" s="202">
        <v>100</v>
      </c>
      <c r="O424" s="202">
        <v>100</v>
      </c>
      <c r="P424" s="202">
        <v>100</v>
      </c>
      <c r="Q424" s="202">
        <v>100</v>
      </c>
      <c r="R424" s="202">
        <v>100</v>
      </c>
    </row>
    <row r="425" spans="1:20" ht="15.75" customHeight="1">
      <c r="A425" s="120"/>
      <c r="B425" s="122"/>
      <c r="C425" s="64"/>
      <c r="D425" s="64"/>
      <c r="E425" s="65"/>
      <c r="F425" s="110" t="s">
        <v>575</v>
      </c>
      <c r="G425" s="69" t="s">
        <v>203</v>
      </c>
      <c r="H425" s="191"/>
      <c r="I425" s="69"/>
      <c r="J425" s="111">
        <v>41</v>
      </c>
      <c r="K425" s="111"/>
      <c r="L425" s="111">
        <v>14</v>
      </c>
      <c r="M425" s="111">
        <v>3</v>
      </c>
      <c r="N425" s="111">
        <v>10</v>
      </c>
      <c r="O425" s="111">
        <v>6</v>
      </c>
      <c r="P425" s="111">
        <v>4</v>
      </c>
      <c r="Q425" s="111">
        <v>2</v>
      </c>
      <c r="R425" s="111">
        <v>2</v>
      </c>
    </row>
    <row r="426" spans="1:20" ht="18.75">
      <c r="A426" s="120"/>
      <c r="B426" s="193"/>
      <c r="C426" s="91"/>
      <c r="D426" s="91"/>
      <c r="E426" s="92"/>
      <c r="F426" s="149" t="s">
        <v>576</v>
      </c>
      <c r="G426" s="117" t="s">
        <v>203</v>
      </c>
      <c r="H426" s="255"/>
      <c r="I426" s="117"/>
      <c r="J426" s="130">
        <v>41</v>
      </c>
      <c r="K426" s="130"/>
      <c r="L426" s="130">
        <v>14</v>
      </c>
      <c r="M426" s="130">
        <v>3</v>
      </c>
      <c r="N426" s="130">
        <v>10</v>
      </c>
      <c r="O426" s="130">
        <v>6</v>
      </c>
      <c r="P426" s="130">
        <v>4</v>
      </c>
      <c r="Q426" s="130">
        <v>2</v>
      </c>
      <c r="R426" s="130">
        <v>2</v>
      </c>
    </row>
    <row r="427" spans="1:20" ht="15.75" customHeight="1">
      <c r="A427" s="120"/>
      <c r="B427" s="122"/>
      <c r="C427" s="101"/>
      <c r="D427" s="102">
        <v>63</v>
      </c>
      <c r="E427" s="102">
        <v>124</v>
      </c>
      <c r="F427" s="143" t="s">
        <v>577</v>
      </c>
      <c r="G427" s="58" t="s">
        <v>578</v>
      </c>
      <c r="H427" s="246" t="s">
        <v>58</v>
      </c>
      <c r="I427" s="58" t="s">
        <v>564</v>
      </c>
      <c r="J427" s="298">
        <v>100</v>
      </c>
      <c r="K427" s="124"/>
      <c r="L427" s="298">
        <v>100</v>
      </c>
      <c r="M427" s="298">
        <v>100</v>
      </c>
      <c r="N427" s="298">
        <v>100</v>
      </c>
      <c r="O427" s="298">
        <v>100</v>
      </c>
      <c r="P427" s="298">
        <v>100</v>
      </c>
      <c r="Q427" s="298">
        <v>100</v>
      </c>
      <c r="R427" s="298">
        <v>100</v>
      </c>
    </row>
    <row r="428" spans="1:20" ht="15.75" customHeight="1">
      <c r="A428" s="120"/>
      <c r="B428" s="122"/>
      <c r="C428" s="64"/>
      <c r="D428" s="64"/>
      <c r="E428" s="65"/>
      <c r="F428" s="110" t="s">
        <v>579</v>
      </c>
      <c r="G428" s="69" t="s">
        <v>203</v>
      </c>
      <c r="H428" s="191"/>
      <c r="I428" s="69"/>
      <c r="J428" s="81">
        <v>12</v>
      </c>
      <c r="K428" s="81"/>
      <c r="L428" s="81">
        <v>3</v>
      </c>
      <c r="M428" s="81">
        <v>2</v>
      </c>
      <c r="N428" s="81">
        <v>1</v>
      </c>
      <c r="O428" s="81">
        <v>2</v>
      </c>
      <c r="P428" s="81">
        <v>1</v>
      </c>
      <c r="Q428" s="81">
        <v>1</v>
      </c>
      <c r="R428" s="81">
        <v>2</v>
      </c>
    </row>
    <row r="429" spans="1:20" ht="15.75" customHeight="1">
      <c r="A429" s="120"/>
      <c r="B429" s="193"/>
      <c r="C429" s="113"/>
      <c r="D429" s="113"/>
      <c r="E429" s="114"/>
      <c r="F429" s="93" t="s">
        <v>580</v>
      </c>
      <c r="G429" s="96" t="s">
        <v>203</v>
      </c>
      <c r="H429" s="195"/>
      <c r="I429" s="96"/>
      <c r="J429" s="130">
        <v>12</v>
      </c>
      <c r="K429" s="211"/>
      <c r="L429" s="211">
        <v>3</v>
      </c>
      <c r="M429" s="211">
        <v>2</v>
      </c>
      <c r="N429" s="211">
        <v>1</v>
      </c>
      <c r="O429" s="211">
        <v>2</v>
      </c>
      <c r="P429" s="211">
        <v>1</v>
      </c>
      <c r="Q429" s="211">
        <v>1</v>
      </c>
      <c r="R429" s="211">
        <v>2</v>
      </c>
    </row>
    <row r="430" spans="1:20" ht="15.75" customHeight="1">
      <c r="A430" s="120"/>
      <c r="B430" s="104"/>
      <c r="C430" s="104"/>
      <c r="D430" s="122">
        <v>64</v>
      </c>
      <c r="E430" s="122">
        <v>125</v>
      </c>
      <c r="F430" s="146" t="s">
        <v>581</v>
      </c>
      <c r="G430" s="104" t="s">
        <v>582</v>
      </c>
      <c r="H430" s="249" t="s">
        <v>58</v>
      </c>
      <c r="I430" s="104" t="s">
        <v>564</v>
      </c>
      <c r="J430" s="202">
        <f t="shared" ref="J430" si="270">J431*100/J432</f>
        <v>100</v>
      </c>
      <c r="K430" s="159"/>
      <c r="L430" s="202">
        <f t="shared" ref="L430:O430" si="271">L431*100/L432</f>
        <v>100</v>
      </c>
      <c r="M430" s="202">
        <f t="shared" si="271"/>
        <v>100</v>
      </c>
      <c r="N430" s="202">
        <f t="shared" si="271"/>
        <v>100</v>
      </c>
      <c r="O430" s="202">
        <f t="shared" si="271"/>
        <v>100</v>
      </c>
      <c r="P430" s="202">
        <v>0</v>
      </c>
      <c r="Q430" s="202">
        <f t="shared" ref="Q430:R430" si="272">Q431*100/Q432</f>
        <v>100</v>
      </c>
      <c r="R430" s="202">
        <f t="shared" si="272"/>
        <v>100</v>
      </c>
    </row>
    <row r="431" spans="1:20" ht="15.75" customHeight="1">
      <c r="A431" s="120"/>
      <c r="B431" s="69"/>
      <c r="C431" s="69"/>
      <c r="D431" s="69"/>
      <c r="E431" s="65"/>
      <c r="F431" s="110" t="s">
        <v>583</v>
      </c>
      <c r="G431" s="69" t="s">
        <v>203</v>
      </c>
      <c r="H431" s="191"/>
      <c r="I431" s="69"/>
      <c r="J431" s="130">
        <f t="shared" ref="J431" si="273">SUM(L431:R431)</f>
        <v>73</v>
      </c>
      <c r="K431" s="130">
        <v>0</v>
      </c>
      <c r="L431" s="130">
        <v>21</v>
      </c>
      <c r="M431" s="130">
        <v>5</v>
      </c>
      <c r="N431" s="130">
        <v>16</v>
      </c>
      <c r="O431" s="130">
        <v>14</v>
      </c>
      <c r="P431" s="130">
        <v>8</v>
      </c>
      <c r="Q431" s="130">
        <v>3</v>
      </c>
      <c r="R431" s="200">
        <v>6</v>
      </c>
    </row>
    <row r="432" spans="1:20" ht="15.75" customHeight="1">
      <c r="A432" s="120"/>
      <c r="B432" s="117"/>
      <c r="C432" s="117"/>
      <c r="D432" s="117"/>
      <c r="E432" s="92"/>
      <c r="F432" s="149" t="s">
        <v>584</v>
      </c>
      <c r="G432" s="117" t="s">
        <v>203</v>
      </c>
      <c r="H432" s="255"/>
      <c r="I432" s="117"/>
      <c r="J432" s="130">
        <f t="shared" ref="J432" si="274">SUM(L432:R432)</f>
        <v>73</v>
      </c>
      <c r="K432" s="130">
        <v>0</v>
      </c>
      <c r="L432" s="130">
        <v>21</v>
      </c>
      <c r="M432" s="130">
        <v>5</v>
      </c>
      <c r="N432" s="130">
        <v>16</v>
      </c>
      <c r="O432" s="130">
        <v>14</v>
      </c>
      <c r="P432" s="130">
        <v>8</v>
      </c>
      <c r="Q432" s="130">
        <v>3</v>
      </c>
      <c r="R432" s="200">
        <v>6</v>
      </c>
    </row>
    <row r="433" spans="1:20" ht="15.75" customHeight="1">
      <c r="A433" s="120"/>
      <c r="B433" s="404">
        <v>55.2</v>
      </c>
      <c r="C433" s="102">
        <v>2</v>
      </c>
      <c r="D433" s="102">
        <v>65</v>
      </c>
      <c r="E433" s="102">
        <v>126</v>
      </c>
      <c r="F433" s="143" t="s">
        <v>585</v>
      </c>
      <c r="G433" s="58" t="s">
        <v>586</v>
      </c>
      <c r="H433" s="246" t="s">
        <v>58</v>
      </c>
      <c r="I433" s="58" t="s">
        <v>564</v>
      </c>
      <c r="J433" s="427">
        <f>J434*100/J435</f>
        <v>1.4558135814822009</v>
      </c>
      <c r="K433" s="428" t="e">
        <f t="shared" ref="K433:R433" si="275">K434*100/K435</f>
        <v>#DIV/0!</v>
      </c>
      <c r="L433" s="427">
        <f t="shared" si="275"/>
        <v>1.0032995907037934</v>
      </c>
      <c r="M433" s="429">
        <f t="shared" si="275"/>
        <v>2.0756876309715118</v>
      </c>
      <c r="N433" s="427">
        <f t="shared" si="275"/>
        <v>1.3607940931934976</v>
      </c>
      <c r="O433" s="427">
        <f t="shared" si="275"/>
        <v>1.6189876001881718</v>
      </c>
      <c r="P433" s="429">
        <f t="shared" si="275"/>
        <v>6.9166607483622542</v>
      </c>
      <c r="Q433" s="429">
        <f t="shared" si="275"/>
        <v>3.5766381202722477</v>
      </c>
      <c r="R433" s="429">
        <f t="shared" si="275"/>
        <v>2.4705954017090748</v>
      </c>
    </row>
    <row r="434" spans="1:20" ht="15.75" customHeight="1">
      <c r="A434" s="120"/>
      <c r="B434" s="430"/>
      <c r="C434" s="92"/>
      <c r="D434" s="92"/>
      <c r="E434" s="92"/>
      <c r="F434" s="149" t="s">
        <v>587</v>
      </c>
      <c r="G434" s="117" t="s">
        <v>588</v>
      </c>
      <c r="H434" s="255"/>
      <c r="I434" s="117"/>
      <c r="J434" s="431">
        <v>891894</v>
      </c>
      <c r="K434" s="156"/>
      <c r="L434" s="432">
        <v>340763.14</v>
      </c>
      <c r="M434" s="432">
        <v>85310.3</v>
      </c>
      <c r="N434" s="432">
        <v>54551.5</v>
      </c>
      <c r="O434" s="432">
        <v>62016</v>
      </c>
      <c r="P434" s="432">
        <v>211591.25</v>
      </c>
      <c r="Q434" s="432">
        <v>15637.5</v>
      </c>
      <c r="R434" s="432">
        <v>27782.5</v>
      </c>
    </row>
    <row r="435" spans="1:20" ht="15.75" customHeight="1">
      <c r="A435" s="120"/>
      <c r="B435" s="430"/>
      <c r="C435" s="92"/>
      <c r="D435" s="92"/>
      <c r="E435" s="92"/>
      <c r="F435" s="149" t="s">
        <v>589</v>
      </c>
      <c r="G435" s="117" t="s">
        <v>588</v>
      </c>
      <c r="H435" s="255"/>
      <c r="I435" s="117"/>
      <c r="J435" s="431">
        <v>61264300</v>
      </c>
      <c r="K435" s="156"/>
      <c r="L435" s="433">
        <v>33964245.890000001</v>
      </c>
      <c r="M435" s="433">
        <v>4109977.76</v>
      </c>
      <c r="N435" s="432">
        <v>4008799</v>
      </c>
      <c r="O435" s="432">
        <v>3830542</v>
      </c>
      <c r="P435" s="432">
        <v>3059153.22</v>
      </c>
      <c r="Q435" s="432">
        <v>437212.25</v>
      </c>
      <c r="R435" s="432">
        <v>1124526.5</v>
      </c>
    </row>
    <row r="436" spans="1:20" ht="15.75" customHeight="1">
      <c r="A436" s="434"/>
      <c r="B436" s="435"/>
      <c r="C436" s="435"/>
      <c r="D436" s="268">
        <v>66</v>
      </c>
      <c r="E436" s="268">
        <v>127</v>
      </c>
      <c r="F436" s="436" t="s">
        <v>590</v>
      </c>
      <c r="G436" s="267" t="s">
        <v>578</v>
      </c>
      <c r="H436" s="322" t="s">
        <v>58</v>
      </c>
      <c r="I436" s="267" t="s">
        <v>564</v>
      </c>
      <c r="J436" s="297" t="s">
        <v>121</v>
      </c>
      <c r="K436" s="124"/>
      <c r="L436" s="297" t="s">
        <v>121</v>
      </c>
      <c r="M436" s="297" t="s">
        <v>121</v>
      </c>
      <c r="N436" s="297" t="s">
        <v>121</v>
      </c>
      <c r="O436" s="297" t="s">
        <v>121</v>
      </c>
      <c r="P436" s="297" t="s">
        <v>121</v>
      </c>
      <c r="Q436" s="297" t="s">
        <v>121</v>
      </c>
      <c r="R436" s="297" t="s">
        <v>121</v>
      </c>
      <c r="T436" s="296"/>
    </row>
    <row r="437" spans="1:20" ht="15.75" customHeight="1">
      <c r="A437" s="434"/>
      <c r="B437" s="437"/>
      <c r="C437" s="437"/>
      <c r="D437" s="437"/>
      <c r="E437" s="276"/>
      <c r="F437" s="437" t="s">
        <v>591</v>
      </c>
      <c r="G437" s="275" t="s">
        <v>203</v>
      </c>
      <c r="H437" s="325"/>
      <c r="I437" s="275"/>
      <c r="J437" s="327">
        <f t="shared" ref="J437:J438" si="276">SUM(L437:R437)</f>
        <v>0</v>
      </c>
      <c r="K437" s="327"/>
      <c r="L437" s="327"/>
      <c r="M437" s="327"/>
      <c r="N437" s="327"/>
      <c r="O437" s="327"/>
      <c r="P437" s="327"/>
      <c r="Q437" s="327"/>
      <c r="R437" s="327"/>
    </row>
    <row r="438" spans="1:20" ht="15.75" customHeight="1">
      <c r="A438" s="438"/>
      <c r="B438" s="439"/>
      <c r="C438" s="439"/>
      <c r="D438" s="439"/>
      <c r="E438" s="280"/>
      <c r="F438" s="439" t="s">
        <v>592</v>
      </c>
      <c r="G438" s="279" t="s">
        <v>203</v>
      </c>
      <c r="H438" s="332"/>
      <c r="I438" s="279"/>
      <c r="J438" s="334">
        <f t="shared" si="276"/>
        <v>0</v>
      </c>
      <c r="K438" s="334"/>
      <c r="L438" s="334"/>
      <c r="M438" s="334"/>
      <c r="N438" s="334"/>
      <c r="O438" s="334"/>
      <c r="P438" s="334"/>
      <c r="Q438" s="334"/>
      <c r="R438" s="334"/>
    </row>
    <row r="439" spans="1:20" ht="15.75" customHeight="1">
      <c r="A439" s="54" t="s">
        <v>32</v>
      </c>
      <c r="B439" s="121"/>
      <c r="C439" s="121"/>
      <c r="D439" s="121"/>
      <c r="E439" s="104"/>
      <c r="F439" s="205" t="s">
        <v>593</v>
      </c>
      <c r="G439" s="104"/>
      <c r="H439" s="249"/>
      <c r="I439" s="104"/>
      <c r="J439" s="159"/>
      <c r="K439" s="159"/>
      <c r="L439" s="159"/>
      <c r="M439" s="159"/>
      <c r="N439" s="159"/>
      <c r="O439" s="159"/>
      <c r="P439" s="159"/>
      <c r="Q439" s="159"/>
      <c r="R439" s="174"/>
    </row>
    <row r="440" spans="1:20" ht="21.75" customHeight="1">
      <c r="A440" s="63"/>
      <c r="B440" s="69"/>
      <c r="C440" s="69"/>
      <c r="D440" s="65">
        <v>67</v>
      </c>
      <c r="E440" s="65">
        <v>128</v>
      </c>
      <c r="F440" s="64" t="s">
        <v>594</v>
      </c>
      <c r="G440" s="69" t="s">
        <v>436</v>
      </c>
      <c r="H440" s="191" t="s">
        <v>58</v>
      </c>
      <c r="I440" s="69" t="s">
        <v>308</v>
      </c>
      <c r="J440" s="202">
        <v>88.52</v>
      </c>
      <c r="K440" s="159">
        <v>88.52</v>
      </c>
      <c r="L440" s="202">
        <v>86.5</v>
      </c>
      <c r="M440" s="202">
        <v>85</v>
      </c>
      <c r="N440" s="202">
        <v>88.52</v>
      </c>
      <c r="O440" s="202">
        <v>92.14</v>
      </c>
      <c r="P440" s="202">
        <v>87.16</v>
      </c>
      <c r="Q440" s="202">
        <v>90</v>
      </c>
      <c r="R440" s="203">
        <v>77.099999999999994</v>
      </c>
    </row>
    <row r="441" spans="1:20" ht="24.75" customHeight="1">
      <c r="A441" s="63"/>
      <c r="B441" s="117"/>
      <c r="C441" s="117"/>
      <c r="D441" s="117"/>
      <c r="E441" s="92"/>
      <c r="F441" s="91" t="s">
        <v>595</v>
      </c>
      <c r="G441" s="117" t="s">
        <v>63</v>
      </c>
      <c r="H441" s="255"/>
      <c r="I441" s="117"/>
      <c r="J441" s="111">
        <f t="shared" ref="J441:J442" si="277">SUM(L441:R441)</f>
        <v>0</v>
      </c>
      <c r="K441" s="111"/>
      <c r="L441" s="85"/>
      <c r="M441" s="85"/>
      <c r="N441" s="85"/>
      <c r="O441" s="85"/>
      <c r="P441" s="85"/>
      <c r="Q441" s="85"/>
      <c r="R441" s="85"/>
    </row>
    <row r="442" spans="1:20" ht="23.25" customHeight="1">
      <c r="A442" s="63"/>
      <c r="B442" s="96"/>
      <c r="C442" s="96"/>
      <c r="D442" s="96"/>
      <c r="E442" s="114"/>
      <c r="F442" s="113" t="s">
        <v>596</v>
      </c>
      <c r="G442" s="96" t="s">
        <v>63</v>
      </c>
      <c r="H442" s="195"/>
      <c r="I442" s="96"/>
      <c r="J442" s="130">
        <f t="shared" si="277"/>
        <v>0</v>
      </c>
      <c r="K442" s="130"/>
      <c r="L442" s="118"/>
      <c r="M442" s="118"/>
      <c r="N442" s="118"/>
      <c r="O442" s="118"/>
      <c r="P442" s="118"/>
      <c r="Q442" s="118"/>
      <c r="R442" s="118"/>
    </row>
    <row r="443" spans="1:20" ht="15.75" customHeight="1">
      <c r="A443" s="63"/>
      <c r="B443" s="104"/>
      <c r="C443" s="104"/>
      <c r="D443" s="122">
        <v>68</v>
      </c>
      <c r="E443" s="122">
        <v>129</v>
      </c>
      <c r="F443" s="121" t="s">
        <v>597</v>
      </c>
      <c r="G443" s="104" t="s">
        <v>598</v>
      </c>
      <c r="H443" s="249" t="s">
        <v>58</v>
      </c>
      <c r="I443" s="104" t="s">
        <v>308</v>
      </c>
      <c r="J443" s="202">
        <v>88.76</v>
      </c>
      <c r="K443" s="159">
        <v>88.76</v>
      </c>
      <c r="L443" s="202">
        <v>89.33</v>
      </c>
      <c r="M443" s="203">
        <v>0</v>
      </c>
      <c r="N443" s="202">
        <v>88.76</v>
      </c>
      <c r="O443" s="202">
        <v>88.1</v>
      </c>
      <c r="P443" s="202">
        <v>88.76</v>
      </c>
      <c r="Q443" s="202">
        <v>87</v>
      </c>
      <c r="R443" s="202">
        <v>88.18</v>
      </c>
    </row>
    <row r="444" spans="1:20" ht="15.75" customHeight="1">
      <c r="A444" s="63"/>
      <c r="B444" s="197"/>
      <c r="C444" s="197"/>
      <c r="D444" s="197"/>
      <c r="E444" s="65"/>
      <c r="F444" s="64" t="s">
        <v>595</v>
      </c>
      <c r="G444" s="69" t="s">
        <v>63</v>
      </c>
      <c r="H444" s="191"/>
      <c r="I444" s="69"/>
      <c r="J444" s="111">
        <f t="shared" ref="J444:J445" si="278">SUM(L444:R444)</f>
        <v>0</v>
      </c>
      <c r="K444" s="111"/>
      <c r="L444" s="85"/>
      <c r="M444" s="85"/>
      <c r="N444" s="85"/>
      <c r="O444" s="85"/>
      <c r="P444" s="85"/>
      <c r="Q444" s="85"/>
      <c r="R444" s="85"/>
    </row>
    <row r="445" spans="1:20" ht="21" customHeight="1">
      <c r="A445" s="63"/>
      <c r="B445" s="199"/>
      <c r="C445" s="199"/>
      <c r="D445" s="199"/>
      <c r="E445" s="114"/>
      <c r="F445" s="113" t="s">
        <v>596</v>
      </c>
      <c r="G445" s="96" t="s">
        <v>63</v>
      </c>
      <c r="H445" s="195"/>
      <c r="I445" s="96"/>
      <c r="J445" s="130">
        <f t="shared" si="278"/>
        <v>0</v>
      </c>
      <c r="K445" s="130"/>
      <c r="L445" s="118"/>
      <c r="M445" s="118"/>
      <c r="N445" s="118"/>
      <c r="O445" s="118"/>
      <c r="P445" s="118"/>
      <c r="Q445" s="118"/>
      <c r="R445" s="118"/>
    </row>
    <row r="446" spans="1:20" ht="37.5">
      <c r="A446" s="63"/>
      <c r="B446" s="197"/>
      <c r="C446" s="122">
        <v>1</v>
      </c>
      <c r="D446" s="122"/>
      <c r="E446" s="122">
        <v>130</v>
      </c>
      <c r="F446" s="121" t="s">
        <v>599</v>
      </c>
      <c r="G446" s="147" t="s">
        <v>600</v>
      </c>
      <c r="H446" s="249" t="s">
        <v>58</v>
      </c>
      <c r="I446" s="104" t="s">
        <v>308</v>
      </c>
      <c r="J446" s="202">
        <f t="shared" ref="J446" si="279">J447*100/J448</f>
        <v>100</v>
      </c>
      <c r="K446" s="159"/>
      <c r="L446" s="202">
        <f t="shared" ref="L446:O446" si="280">L447*100/L448</f>
        <v>100</v>
      </c>
      <c r="M446" s="202">
        <f t="shared" si="280"/>
        <v>100</v>
      </c>
      <c r="N446" s="202">
        <f t="shared" si="280"/>
        <v>100</v>
      </c>
      <c r="O446" s="202">
        <f t="shared" si="280"/>
        <v>100</v>
      </c>
      <c r="P446" s="202">
        <v>100</v>
      </c>
      <c r="Q446" s="202">
        <f t="shared" ref="Q446:R446" si="281">Q447*100/Q448</f>
        <v>100</v>
      </c>
      <c r="R446" s="202">
        <f t="shared" si="281"/>
        <v>100</v>
      </c>
    </row>
    <row r="447" spans="1:20" ht="15.75" customHeight="1">
      <c r="A447" s="63"/>
      <c r="B447" s="197"/>
      <c r="C447" s="197"/>
      <c r="D447" s="197"/>
      <c r="E447" s="197" t="s">
        <v>601</v>
      </c>
      <c r="F447" s="64" t="s">
        <v>602</v>
      </c>
      <c r="G447" s="69" t="s">
        <v>203</v>
      </c>
      <c r="H447" s="191"/>
      <c r="I447" s="69"/>
      <c r="J447" s="111">
        <f>SUM(L447:R447)</f>
        <v>7</v>
      </c>
      <c r="K447" s="187"/>
      <c r="L447" s="174">
        <v>1</v>
      </c>
      <c r="M447" s="174">
        <v>1</v>
      </c>
      <c r="N447" s="174">
        <v>1</v>
      </c>
      <c r="O447" s="174">
        <v>1</v>
      </c>
      <c r="P447" s="174">
        <v>1</v>
      </c>
      <c r="Q447" s="174">
        <v>1</v>
      </c>
      <c r="R447" s="174">
        <v>1</v>
      </c>
    </row>
    <row r="448" spans="1:20" ht="15.75" customHeight="1">
      <c r="A448" s="440"/>
      <c r="B448" s="251"/>
      <c r="C448" s="251"/>
      <c r="D448" s="251"/>
      <c r="E448" s="182"/>
      <c r="F448" s="113" t="s">
        <v>603</v>
      </c>
      <c r="G448" s="96" t="s">
        <v>203</v>
      </c>
      <c r="H448" s="195"/>
      <c r="I448" s="96"/>
      <c r="J448" s="130">
        <v>7</v>
      </c>
      <c r="K448" s="187"/>
      <c r="L448" s="174">
        <v>1</v>
      </c>
      <c r="M448" s="174">
        <v>1</v>
      </c>
      <c r="N448" s="174">
        <v>1</v>
      </c>
      <c r="O448" s="174">
        <v>1</v>
      </c>
      <c r="P448" s="174">
        <v>1</v>
      </c>
      <c r="Q448" s="174">
        <v>1</v>
      </c>
      <c r="R448" s="174">
        <v>1</v>
      </c>
    </row>
    <row r="449" spans="1:18" ht="26.25" customHeight="1">
      <c r="A449" s="54" t="s">
        <v>33</v>
      </c>
      <c r="B449" s="101"/>
      <c r="C449" s="400"/>
      <c r="D449" s="400"/>
      <c r="E449" s="58"/>
      <c r="F449" s="57" t="s">
        <v>604</v>
      </c>
      <c r="G449" s="58"/>
      <c r="H449" s="246"/>
      <c r="I449" s="58"/>
      <c r="J449" s="60"/>
      <c r="K449" s="61"/>
      <c r="L449" s="61"/>
      <c r="M449" s="61"/>
      <c r="N449" s="61"/>
      <c r="O449" s="61"/>
      <c r="P449" s="61"/>
      <c r="Q449" s="61"/>
      <c r="R449" s="60"/>
    </row>
    <row r="450" spans="1:18" ht="42" customHeight="1">
      <c r="A450" s="63"/>
      <c r="B450" s="114">
        <v>59</v>
      </c>
      <c r="C450" s="256"/>
      <c r="D450" s="256">
        <v>69</v>
      </c>
      <c r="E450" s="114">
        <v>131</v>
      </c>
      <c r="F450" s="93" t="s">
        <v>605</v>
      </c>
      <c r="G450" s="96" t="s">
        <v>606</v>
      </c>
      <c r="H450" s="195" t="s">
        <v>3</v>
      </c>
      <c r="I450" s="160" t="s">
        <v>607</v>
      </c>
      <c r="J450" s="441">
        <v>34</v>
      </c>
      <c r="K450" s="130"/>
      <c r="L450" s="130">
        <v>4</v>
      </c>
      <c r="M450" s="130">
        <v>1</v>
      </c>
      <c r="N450" s="130">
        <v>8</v>
      </c>
      <c r="O450" s="130">
        <v>7</v>
      </c>
      <c r="P450" s="130">
        <v>9</v>
      </c>
      <c r="Q450" s="130">
        <v>4</v>
      </c>
      <c r="R450" s="200">
        <v>1</v>
      </c>
    </row>
    <row r="451" spans="1:18" ht="21" customHeight="1">
      <c r="A451" s="63"/>
      <c r="B451" s="442"/>
      <c r="C451" s="443"/>
      <c r="D451" s="444">
        <v>70</v>
      </c>
      <c r="E451" s="444">
        <v>132</v>
      </c>
      <c r="F451" s="445" t="s">
        <v>608</v>
      </c>
      <c r="G451" s="31" t="s">
        <v>267</v>
      </c>
      <c r="H451" s="446" t="s">
        <v>58</v>
      </c>
      <c r="I451" s="31" t="s">
        <v>609</v>
      </c>
      <c r="J451" s="202">
        <f t="shared" ref="J451" si="282">J452*100/J453</f>
        <v>100</v>
      </c>
      <c r="K451" s="159"/>
      <c r="L451" s="202">
        <f t="shared" ref="L451:O451" si="283">L452*100/L453</f>
        <v>100</v>
      </c>
      <c r="M451" s="202">
        <f t="shared" si="283"/>
        <v>100</v>
      </c>
      <c r="N451" s="202">
        <f t="shared" si="283"/>
        <v>100</v>
      </c>
      <c r="O451" s="202">
        <f t="shared" si="283"/>
        <v>100</v>
      </c>
      <c r="P451" s="202">
        <v>100</v>
      </c>
      <c r="Q451" s="202">
        <f t="shared" ref="Q451:R451" si="284">Q452*100/Q453</f>
        <v>100</v>
      </c>
      <c r="R451" s="202">
        <f t="shared" si="284"/>
        <v>100</v>
      </c>
    </row>
    <row r="452" spans="1:18" ht="21" customHeight="1">
      <c r="A452" s="63"/>
      <c r="B452" s="64"/>
      <c r="C452" s="64"/>
      <c r="D452" s="64"/>
      <c r="E452" s="65"/>
      <c r="F452" s="66" t="s">
        <v>610</v>
      </c>
      <c r="G452" s="69" t="s">
        <v>203</v>
      </c>
      <c r="H452" s="68"/>
      <c r="I452" s="69"/>
      <c r="J452" s="85">
        <v>7</v>
      </c>
      <c r="K452" s="111"/>
      <c r="L452" s="111">
        <v>1</v>
      </c>
      <c r="M452" s="111">
        <v>1</v>
      </c>
      <c r="N452" s="111">
        <v>1</v>
      </c>
      <c r="O452" s="111">
        <v>1</v>
      </c>
      <c r="P452" s="111">
        <v>1</v>
      </c>
      <c r="Q452" s="111">
        <v>1</v>
      </c>
      <c r="R452" s="111">
        <v>1</v>
      </c>
    </row>
    <row r="453" spans="1:18" ht="21" customHeight="1">
      <c r="A453" s="447"/>
      <c r="B453" s="113"/>
      <c r="C453" s="113"/>
      <c r="D453" s="113"/>
      <c r="E453" s="114"/>
      <c r="F453" s="93" t="s">
        <v>611</v>
      </c>
      <c r="G453" s="96" t="s">
        <v>203</v>
      </c>
      <c r="H453" s="95"/>
      <c r="I453" s="96"/>
      <c r="J453" s="118">
        <v>7</v>
      </c>
      <c r="K453" s="130"/>
      <c r="L453" s="130">
        <v>1</v>
      </c>
      <c r="M453" s="130">
        <v>1</v>
      </c>
      <c r="N453" s="130">
        <v>1</v>
      </c>
      <c r="O453" s="130">
        <v>1</v>
      </c>
      <c r="P453" s="130">
        <v>1</v>
      </c>
      <c r="Q453" s="130">
        <v>1</v>
      </c>
      <c r="R453" s="130">
        <v>1</v>
      </c>
    </row>
    <row r="454" spans="1:18" ht="21.75" customHeight="1">
      <c r="A454" s="448" t="s">
        <v>612</v>
      </c>
      <c r="B454" s="291"/>
      <c r="C454" s="291"/>
      <c r="D454" s="291"/>
      <c r="E454" s="288"/>
      <c r="F454" s="449"/>
      <c r="G454" s="450"/>
      <c r="H454" s="451"/>
      <c r="I454" s="450"/>
      <c r="J454" s="451"/>
      <c r="K454" s="451"/>
      <c r="L454" s="451"/>
      <c r="M454" s="451"/>
      <c r="N454" s="451"/>
      <c r="O454" s="451"/>
      <c r="P454" s="451"/>
      <c r="Q454" s="451"/>
      <c r="R454" s="452"/>
    </row>
    <row r="455" spans="1:18" ht="24" customHeight="1">
      <c r="A455" s="290" t="s">
        <v>613</v>
      </c>
      <c r="B455" s="453"/>
      <c r="C455" s="453"/>
      <c r="D455" s="453"/>
      <c r="E455" s="454"/>
      <c r="F455" s="455"/>
      <c r="G455" s="456"/>
      <c r="H455" s="457"/>
      <c r="I455" s="456"/>
      <c r="J455" s="457"/>
      <c r="K455" s="457"/>
      <c r="L455" s="457"/>
      <c r="M455" s="457"/>
      <c r="N455" s="457"/>
      <c r="O455" s="457"/>
      <c r="P455" s="457"/>
      <c r="Q455" s="457"/>
      <c r="R455" s="458"/>
    </row>
    <row r="456" spans="1:18" ht="19.5" customHeight="1">
      <c r="A456" s="54" t="s">
        <v>34</v>
      </c>
      <c r="B456" s="101"/>
      <c r="C456" s="400"/>
      <c r="D456" s="400"/>
      <c r="E456" s="58"/>
      <c r="F456" s="55" t="s">
        <v>614</v>
      </c>
      <c r="G456" s="459"/>
      <c r="H456" s="246"/>
      <c r="I456" s="459"/>
      <c r="J456" s="60"/>
      <c r="K456" s="61"/>
      <c r="L456" s="61"/>
      <c r="M456" s="61"/>
      <c r="N456" s="61"/>
      <c r="O456" s="61"/>
      <c r="P456" s="61"/>
      <c r="Q456" s="61"/>
      <c r="R456" s="60"/>
    </row>
    <row r="457" spans="1:18" ht="19.5" customHeight="1">
      <c r="A457" s="63"/>
      <c r="B457" s="69"/>
      <c r="C457" s="197"/>
      <c r="D457" s="65">
        <v>71</v>
      </c>
      <c r="E457" s="65">
        <v>133</v>
      </c>
      <c r="F457" s="64" t="s">
        <v>615</v>
      </c>
      <c r="G457" s="69" t="s">
        <v>311</v>
      </c>
      <c r="H457" s="191" t="s">
        <v>616</v>
      </c>
      <c r="I457" s="69" t="s">
        <v>609</v>
      </c>
      <c r="J457" s="460">
        <v>100</v>
      </c>
      <c r="K457" s="111"/>
      <c r="L457" s="460">
        <v>100</v>
      </c>
      <c r="M457" s="85"/>
      <c r="N457" s="111"/>
      <c r="O457" s="111"/>
      <c r="P457" s="85"/>
      <c r="Q457" s="460">
        <v>100</v>
      </c>
      <c r="R457" s="460">
        <v>100</v>
      </c>
    </row>
    <row r="458" spans="1:18" ht="19.5" customHeight="1">
      <c r="A458" s="63"/>
      <c r="B458" s="69"/>
      <c r="C458" s="197"/>
      <c r="D458" s="197"/>
      <c r="E458" s="65"/>
      <c r="F458" s="64" t="s">
        <v>617</v>
      </c>
      <c r="G458" s="69" t="s">
        <v>203</v>
      </c>
      <c r="H458" s="191"/>
      <c r="I458" s="69"/>
      <c r="J458" s="85">
        <f t="shared" ref="J458:J459" si="285">SUM(L458:R458)</f>
        <v>3</v>
      </c>
      <c r="K458" s="111"/>
      <c r="L458" s="111">
        <v>1</v>
      </c>
      <c r="M458" s="111"/>
      <c r="N458" s="111"/>
      <c r="O458" s="111"/>
      <c r="P458" s="111"/>
      <c r="Q458" s="111">
        <v>1</v>
      </c>
      <c r="R458" s="111">
        <v>1</v>
      </c>
    </row>
    <row r="459" spans="1:18" ht="19.5" customHeight="1">
      <c r="A459" s="63"/>
      <c r="B459" s="96"/>
      <c r="C459" s="199"/>
      <c r="D459" s="199"/>
      <c r="E459" s="114"/>
      <c r="F459" s="113" t="s">
        <v>618</v>
      </c>
      <c r="G459" s="96" t="s">
        <v>203</v>
      </c>
      <c r="H459" s="195"/>
      <c r="I459" s="96"/>
      <c r="J459" s="118">
        <f t="shared" si="285"/>
        <v>3</v>
      </c>
      <c r="K459" s="130"/>
      <c r="L459" s="130">
        <v>1</v>
      </c>
      <c r="M459" s="130"/>
      <c r="N459" s="130"/>
      <c r="O459" s="130"/>
      <c r="P459" s="130"/>
      <c r="Q459" s="130">
        <v>1</v>
      </c>
      <c r="R459" s="130">
        <v>1</v>
      </c>
    </row>
    <row r="460" spans="1:18" ht="22.5" customHeight="1">
      <c r="A460" s="63"/>
      <c r="B460" s="257"/>
      <c r="C460" s="257"/>
      <c r="D460" s="122">
        <v>72</v>
      </c>
      <c r="E460" s="122">
        <v>134</v>
      </c>
      <c r="F460" s="146" t="s">
        <v>619</v>
      </c>
      <c r="G460" s="147" t="s">
        <v>620</v>
      </c>
      <c r="H460" s="461" t="s">
        <v>621</v>
      </c>
      <c r="I460" s="104" t="s">
        <v>609</v>
      </c>
      <c r="J460" s="300">
        <v>100</v>
      </c>
      <c r="K460" s="159"/>
      <c r="L460" s="159"/>
      <c r="M460" s="159"/>
      <c r="N460" s="159"/>
      <c r="O460" s="159"/>
      <c r="P460" s="174"/>
      <c r="Q460" s="300">
        <v>100</v>
      </c>
      <c r="R460" s="300">
        <v>100</v>
      </c>
    </row>
    <row r="461" spans="1:18" ht="22.5" customHeight="1">
      <c r="A461" s="63"/>
      <c r="B461" s="264"/>
      <c r="C461" s="264"/>
      <c r="D461" s="264"/>
      <c r="E461" s="65"/>
      <c r="F461" s="66" t="s">
        <v>622</v>
      </c>
      <c r="G461" s="67" t="s">
        <v>203</v>
      </c>
      <c r="H461" s="462"/>
      <c r="I461" s="69"/>
      <c r="J461" s="85">
        <f t="shared" ref="J461:J462" si="286">SUM(L461:R461)</f>
        <v>2</v>
      </c>
      <c r="K461" s="111"/>
      <c r="L461" s="111"/>
      <c r="M461" s="111"/>
      <c r="N461" s="111"/>
      <c r="O461" s="111"/>
      <c r="P461" s="111"/>
      <c r="Q461" s="111">
        <v>1</v>
      </c>
      <c r="R461" s="111">
        <v>1</v>
      </c>
    </row>
    <row r="462" spans="1:18" ht="22.5" customHeight="1">
      <c r="A462" s="63"/>
      <c r="B462" s="254"/>
      <c r="C462" s="254"/>
      <c r="D462" s="254"/>
      <c r="E462" s="92"/>
      <c r="F462" s="149" t="s">
        <v>623</v>
      </c>
      <c r="G462" s="163" t="s">
        <v>203</v>
      </c>
      <c r="H462" s="463"/>
      <c r="I462" s="117"/>
      <c r="J462" s="118">
        <f t="shared" si="286"/>
        <v>2</v>
      </c>
      <c r="K462" s="130"/>
      <c r="L462" s="130"/>
      <c r="M462" s="130"/>
      <c r="N462" s="130"/>
      <c r="O462" s="130"/>
      <c r="P462" s="130"/>
      <c r="Q462" s="130">
        <v>1</v>
      </c>
      <c r="R462" s="130">
        <v>1</v>
      </c>
    </row>
    <row r="463" spans="1:18" ht="23.25" customHeight="1">
      <c r="A463" s="63"/>
      <c r="B463" s="464"/>
      <c r="C463" s="58"/>
      <c r="D463" s="262"/>
      <c r="E463" s="262"/>
      <c r="F463" s="143" t="s">
        <v>624</v>
      </c>
      <c r="G463" s="56" t="s">
        <v>625</v>
      </c>
      <c r="H463" s="249" t="s">
        <v>58</v>
      </c>
      <c r="I463" s="58" t="s">
        <v>300</v>
      </c>
      <c r="J463" s="202">
        <f>J464*100/J465</f>
        <v>100</v>
      </c>
      <c r="K463" s="161" t="e">
        <f>K921*100/K922</f>
        <v>#DIV/0!</v>
      </c>
      <c r="L463" s="123">
        <f t="shared" ref="L463:O463" si="287">L464*100/L465</f>
        <v>100</v>
      </c>
      <c r="M463" s="123">
        <f t="shared" si="287"/>
        <v>100</v>
      </c>
      <c r="N463" s="123">
        <f t="shared" si="287"/>
        <v>100</v>
      </c>
      <c r="O463" s="123">
        <f t="shared" si="287"/>
        <v>100</v>
      </c>
      <c r="P463" s="123">
        <v>100</v>
      </c>
      <c r="Q463" s="123">
        <f t="shared" ref="Q463:R463" si="288">Q464*100/Q465</f>
        <v>100</v>
      </c>
      <c r="R463" s="123">
        <f t="shared" si="288"/>
        <v>100</v>
      </c>
    </row>
    <row r="464" spans="1:18" ht="21.75" customHeight="1">
      <c r="A464" s="63"/>
      <c r="B464" s="117"/>
      <c r="C464" s="204"/>
      <c r="D464" s="92">
        <v>73</v>
      </c>
      <c r="E464" s="92">
        <v>135</v>
      </c>
      <c r="F464" s="66" t="s">
        <v>626</v>
      </c>
      <c r="G464" s="163" t="s">
        <v>63</v>
      </c>
      <c r="H464" s="255"/>
      <c r="I464" s="117"/>
      <c r="J464" s="111">
        <f t="shared" ref="J464:J465" si="289">SUM(L464:R464)</f>
        <v>15908</v>
      </c>
      <c r="K464" s="111"/>
      <c r="L464" s="111">
        <v>5763</v>
      </c>
      <c r="M464" s="111">
        <v>2110</v>
      </c>
      <c r="N464" s="111">
        <v>2994</v>
      </c>
      <c r="O464" s="111">
        <v>2381</v>
      </c>
      <c r="P464" s="111">
        <v>1493</v>
      </c>
      <c r="Q464" s="111">
        <v>310</v>
      </c>
      <c r="R464" s="111">
        <v>857</v>
      </c>
    </row>
    <row r="465" spans="1:18" ht="21.75" customHeight="1">
      <c r="A465" s="63"/>
      <c r="B465" s="117"/>
      <c r="C465" s="204"/>
      <c r="D465" s="204"/>
      <c r="E465" s="92"/>
      <c r="F465" s="149" t="s">
        <v>627</v>
      </c>
      <c r="G465" s="163" t="s">
        <v>63</v>
      </c>
      <c r="H465" s="255"/>
      <c r="I465" s="117"/>
      <c r="J465" s="130">
        <f t="shared" si="289"/>
        <v>15908</v>
      </c>
      <c r="K465" s="211"/>
      <c r="L465" s="211">
        <v>5763</v>
      </c>
      <c r="M465" s="211">
        <v>2110</v>
      </c>
      <c r="N465" s="211">
        <v>2994</v>
      </c>
      <c r="O465" s="211">
        <v>2381</v>
      </c>
      <c r="P465" s="211">
        <v>1493</v>
      </c>
      <c r="Q465" s="211">
        <v>310</v>
      </c>
      <c r="R465" s="211">
        <v>857</v>
      </c>
    </row>
    <row r="466" spans="1:18" ht="21.75" customHeight="1">
      <c r="A466" s="63"/>
      <c r="B466" s="262"/>
      <c r="C466" s="262"/>
      <c r="D466" s="102">
        <v>74</v>
      </c>
      <c r="E466" s="102">
        <v>136</v>
      </c>
      <c r="F466" s="143" t="s">
        <v>628</v>
      </c>
      <c r="G466" s="56" t="s">
        <v>413</v>
      </c>
      <c r="H466" s="246" t="s">
        <v>58</v>
      </c>
      <c r="I466" s="58" t="s">
        <v>300</v>
      </c>
      <c r="J466" s="202">
        <f t="shared" ref="J466" si="290">J467*100/J468</f>
        <v>100</v>
      </c>
      <c r="K466" s="159"/>
      <c r="L466" s="202">
        <f t="shared" ref="L466:O466" si="291">L467*100/L468</f>
        <v>100</v>
      </c>
      <c r="M466" s="202">
        <f t="shared" si="291"/>
        <v>100</v>
      </c>
      <c r="N466" s="202">
        <f t="shared" si="291"/>
        <v>100</v>
      </c>
      <c r="O466" s="202">
        <f t="shared" si="291"/>
        <v>100</v>
      </c>
      <c r="P466" s="202">
        <v>100</v>
      </c>
      <c r="Q466" s="202">
        <f t="shared" ref="Q466:R466" si="292">Q467*100/Q468</f>
        <v>100</v>
      </c>
      <c r="R466" s="202">
        <f t="shared" si="292"/>
        <v>100</v>
      </c>
    </row>
    <row r="467" spans="1:18" ht="21.75" customHeight="1">
      <c r="A467" s="63"/>
      <c r="B467" s="197"/>
      <c r="C467" s="197"/>
      <c r="D467" s="197"/>
      <c r="E467" s="65"/>
      <c r="F467" s="108" t="s">
        <v>629</v>
      </c>
      <c r="G467" s="67" t="s">
        <v>203</v>
      </c>
      <c r="H467" s="191"/>
      <c r="I467" s="69"/>
      <c r="J467" s="111">
        <v>1</v>
      </c>
      <c r="K467" s="111"/>
      <c r="L467" s="111">
        <v>1</v>
      </c>
      <c r="M467" s="111">
        <v>1</v>
      </c>
      <c r="N467" s="111">
        <v>1</v>
      </c>
      <c r="O467" s="111">
        <v>1</v>
      </c>
      <c r="P467" s="111">
        <v>1</v>
      </c>
      <c r="Q467" s="111">
        <v>1</v>
      </c>
      <c r="R467" s="111">
        <v>1</v>
      </c>
    </row>
    <row r="468" spans="1:18" ht="21.75" customHeight="1">
      <c r="A468" s="399"/>
      <c r="B468" s="199"/>
      <c r="C468" s="199"/>
      <c r="D468" s="199"/>
      <c r="E468" s="114"/>
      <c r="F468" s="338" t="s">
        <v>630</v>
      </c>
      <c r="G468" s="160" t="s">
        <v>203</v>
      </c>
      <c r="H468" s="195"/>
      <c r="I468" s="96"/>
      <c r="J468" s="130">
        <v>1</v>
      </c>
      <c r="K468" s="130"/>
      <c r="L468" s="130">
        <v>1</v>
      </c>
      <c r="M468" s="130">
        <v>1</v>
      </c>
      <c r="N468" s="130">
        <v>1</v>
      </c>
      <c r="O468" s="130">
        <v>1</v>
      </c>
      <c r="P468" s="130">
        <v>1</v>
      </c>
      <c r="Q468" s="130">
        <v>1</v>
      </c>
      <c r="R468" s="130">
        <v>1</v>
      </c>
    </row>
    <row r="469" spans="1:18" ht="24.75" customHeight="1">
      <c r="A469" s="54" t="s">
        <v>35</v>
      </c>
      <c r="B469" s="121"/>
      <c r="C469" s="121"/>
      <c r="D469" s="121"/>
      <c r="E469" s="104"/>
      <c r="F469" s="205" t="s">
        <v>631</v>
      </c>
      <c r="G469" s="104"/>
      <c r="H469" s="249"/>
      <c r="I469" s="104"/>
      <c r="J469" s="174"/>
      <c r="K469" s="159"/>
      <c r="L469" s="159"/>
      <c r="M469" s="159"/>
      <c r="N469" s="159"/>
      <c r="O469" s="159"/>
      <c r="P469" s="159"/>
      <c r="Q469" s="159"/>
      <c r="R469" s="174"/>
    </row>
    <row r="470" spans="1:18" ht="22.5" customHeight="1">
      <c r="A470" s="63"/>
      <c r="B470" s="64"/>
      <c r="C470" s="64"/>
      <c r="D470" s="65">
        <v>75</v>
      </c>
      <c r="E470" s="65">
        <v>137</v>
      </c>
      <c r="F470" s="66" t="s">
        <v>632</v>
      </c>
      <c r="G470" s="67" t="s">
        <v>633</v>
      </c>
      <c r="H470" s="462" t="s">
        <v>634</v>
      </c>
      <c r="I470" s="69" t="s">
        <v>609</v>
      </c>
      <c r="J470" s="460">
        <v>100</v>
      </c>
      <c r="K470" s="111"/>
      <c r="L470" s="460">
        <v>100</v>
      </c>
      <c r="M470" s="460">
        <v>100</v>
      </c>
      <c r="N470" s="111"/>
      <c r="O470" s="460">
        <v>100</v>
      </c>
      <c r="P470" s="85"/>
      <c r="Q470" s="111"/>
      <c r="R470" s="85"/>
    </row>
    <row r="471" spans="1:18" ht="22.5" customHeight="1">
      <c r="A471" s="63"/>
      <c r="B471" s="64"/>
      <c r="C471" s="64"/>
      <c r="D471" s="64"/>
      <c r="E471" s="65"/>
      <c r="F471" s="66" t="s">
        <v>635</v>
      </c>
      <c r="G471" s="67" t="s">
        <v>636</v>
      </c>
      <c r="H471" s="462"/>
      <c r="I471" s="69"/>
      <c r="J471" s="85">
        <f t="shared" ref="J471:J472" si="293">SUM(L471:R471)</f>
        <v>3</v>
      </c>
      <c r="K471" s="111"/>
      <c r="L471" s="111">
        <v>1</v>
      </c>
      <c r="M471" s="111">
        <v>1</v>
      </c>
      <c r="N471" s="111"/>
      <c r="O471" s="111">
        <v>1</v>
      </c>
      <c r="P471" s="111"/>
      <c r="Q471" s="111"/>
      <c r="R471" s="85"/>
    </row>
    <row r="472" spans="1:18" ht="22.5" customHeight="1">
      <c r="A472" s="63"/>
      <c r="B472" s="91"/>
      <c r="C472" s="91"/>
      <c r="D472" s="91"/>
      <c r="E472" s="92"/>
      <c r="F472" s="149" t="s">
        <v>637</v>
      </c>
      <c r="G472" s="163" t="s">
        <v>636</v>
      </c>
      <c r="H472" s="465"/>
      <c r="I472" s="117"/>
      <c r="J472" s="118">
        <f t="shared" si="293"/>
        <v>3</v>
      </c>
      <c r="K472" s="211"/>
      <c r="L472" s="211">
        <v>1</v>
      </c>
      <c r="M472" s="211">
        <v>1</v>
      </c>
      <c r="N472" s="211"/>
      <c r="O472" s="211">
        <v>1</v>
      </c>
      <c r="P472" s="211"/>
      <c r="Q472" s="211"/>
      <c r="R472" s="127"/>
    </row>
    <row r="473" spans="1:18" ht="21.75" customHeight="1">
      <c r="A473" s="63"/>
      <c r="B473" s="101"/>
      <c r="C473" s="101"/>
      <c r="D473" s="102">
        <v>76</v>
      </c>
      <c r="E473" s="102">
        <v>138</v>
      </c>
      <c r="F473" s="143" t="s">
        <v>638</v>
      </c>
      <c r="G473" s="58" t="s">
        <v>639</v>
      </c>
      <c r="H473" s="466" t="s">
        <v>640</v>
      </c>
      <c r="I473" s="58" t="s">
        <v>268</v>
      </c>
      <c r="J473" s="467">
        <f>J474*100/J475</f>
        <v>90.217391304347828</v>
      </c>
      <c r="K473" s="61"/>
      <c r="L473" s="60"/>
      <c r="M473" s="468">
        <f>M474*100/M475</f>
        <v>90.217391304347828</v>
      </c>
      <c r="N473" s="61"/>
      <c r="O473" s="60"/>
      <c r="P473" s="60"/>
      <c r="Q473" s="61"/>
      <c r="R473" s="60"/>
    </row>
    <row r="474" spans="1:18" ht="21.75" customHeight="1">
      <c r="A474" s="63"/>
      <c r="B474" s="64"/>
      <c r="C474" s="64"/>
      <c r="D474" s="64"/>
      <c r="E474" s="65"/>
      <c r="F474" s="108" t="s">
        <v>641</v>
      </c>
      <c r="G474" s="69" t="s">
        <v>642</v>
      </c>
      <c r="H474" s="462"/>
      <c r="I474" s="69"/>
      <c r="J474" s="111">
        <f t="shared" ref="J474:J475" si="294">SUM(L474:R474)</f>
        <v>332</v>
      </c>
      <c r="K474" s="111"/>
      <c r="L474" s="85"/>
      <c r="M474" s="85">
        <v>332</v>
      </c>
      <c r="N474" s="111"/>
      <c r="O474" s="85"/>
      <c r="P474" s="85"/>
      <c r="Q474" s="111"/>
      <c r="R474" s="85"/>
    </row>
    <row r="475" spans="1:18" ht="21.75" customHeight="1">
      <c r="A475" s="63"/>
      <c r="B475" s="113"/>
      <c r="C475" s="113"/>
      <c r="D475" s="113"/>
      <c r="E475" s="114"/>
      <c r="F475" s="338" t="s">
        <v>643</v>
      </c>
      <c r="G475" s="96" t="s">
        <v>642</v>
      </c>
      <c r="H475" s="463"/>
      <c r="I475" s="96"/>
      <c r="J475" s="130">
        <f t="shared" si="294"/>
        <v>368</v>
      </c>
      <c r="K475" s="130"/>
      <c r="L475" s="118"/>
      <c r="M475" s="118">
        <v>368</v>
      </c>
      <c r="N475" s="130"/>
      <c r="O475" s="118"/>
      <c r="P475" s="118"/>
      <c r="Q475" s="130"/>
      <c r="R475" s="118"/>
    </row>
    <row r="476" spans="1:18" ht="20.25" customHeight="1">
      <c r="A476" s="63"/>
      <c r="B476" s="121"/>
      <c r="C476" s="121"/>
      <c r="D476" s="122">
        <v>77</v>
      </c>
      <c r="E476" s="122">
        <v>139</v>
      </c>
      <c r="F476" s="146" t="s">
        <v>644</v>
      </c>
      <c r="G476" s="147" t="s">
        <v>370</v>
      </c>
      <c r="H476" s="461" t="s">
        <v>3</v>
      </c>
      <c r="I476" s="104" t="s">
        <v>609</v>
      </c>
      <c r="J476" s="212">
        <v>100</v>
      </c>
      <c r="K476" s="212">
        <v>100</v>
      </c>
      <c r="L476" s="60"/>
      <c r="M476" s="60"/>
      <c r="N476" s="61"/>
      <c r="O476" s="60"/>
      <c r="P476" s="60"/>
      <c r="Q476" s="61"/>
      <c r="R476" s="60"/>
    </row>
    <row r="477" spans="1:18" ht="20.25" customHeight="1">
      <c r="A477" s="63"/>
      <c r="B477" s="64"/>
      <c r="C477" s="64"/>
      <c r="D477" s="64"/>
      <c r="E477" s="65"/>
      <c r="F477" s="66" t="s">
        <v>645</v>
      </c>
      <c r="G477" s="67" t="s">
        <v>203</v>
      </c>
      <c r="H477" s="462"/>
      <c r="I477" s="69"/>
      <c r="J477" s="85">
        <v>3</v>
      </c>
      <c r="K477" s="111">
        <v>3</v>
      </c>
      <c r="L477" s="111"/>
      <c r="M477" s="111"/>
      <c r="N477" s="111"/>
      <c r="O477" s="111"/>
      <c r="P477" s="111"/>
      <c r="Q477" s="111"/>
      <c r="R477" s="85"/>
    </row>
    <row r="478" spans="1:18" ht="20.25" customHeight="1">
      <c r="A478" s="63"/>
      <c r="B478" s="91"/>
      <c r="C478" s="91"/>
      <c r="D478" s="91"/>
      <c r="E478" s="92"/>
      <c r="F478" s="149" t="s">
        <v>646</v>
      </c>
      <c r="G478" s="163" t="s">
        <v>203</v>
      </c>
      <c r="H478" s="465"/>
      <c r="I478" s="117"/>
      <c r="J478" s="118">
        <v>3</v>
      </c>
      <c r="K478" s="130">
        <v>3</v>
      </c>
      <c r="L478" s="130"/>
      <c r="M478" s="130"/>
      <c r="N478" s="130"/>
      <c r="O478" s="130"/>
      <c r="P478" s="130"/>
      <c r="Q478" s="130"/>
      <c r="R478" s="118"/>
    </row>
    <row r="479" spans="1:18" ht="37.5">
      <c r="A479" s="63"/>
      <c r="B479" s="101"/>
      <c r="C479" s="101"/>
      <c r="D479" s="102">
        <v>78</v>
      </c>
      <c r="E479" s="102">
        <v>140</v>
      </c>
      <c r="F479" s="143" t="s">
        <v>647</v>
      </c>
      <c r="G479" s="56" t="s">
        <v>370</v>
      </c>
      <c r="H479" s="466" t="s">
        <v>634</v>
      </c>
      <c r="I479" s="58" t="s">
        <v>609</v>
      </c>
      <c r="J479" s="300">
        <v>100</v>
      </c>
      <c r="K479" s="123">
        <v>100</v>
      </c>
      <c r="L479" s="174"/>
      <c r="M479" s="174"/>
      <c r="N479" s="159"/>
      <c r="O479" s="174"/>
      <c r="P479" s="174"/>
      <c r="Q479" s="159"/>
      <c r="R479" s="174"/>
    </row>
    <row r="480" spans="1:18" ht="21.75" customHeight="1">
      <c r="A480" s="120"/>
      <c r="B480" s="64"/>
      <c r="C480" s="64"/>
      <c r="D480" s="64"/>
      <c r="E480" s="65"/>
      <c r="F480" s="66" t="s">
        <v>648</v>
      </c>
      <c r="G480" s="67" t="s">
        <v>203</v>
      </c>
      <c r="H480" s="462"/>
      <c r="I480" s="69"/>
      <c r="J480" s="85">
        <v>1</v>
      </c>
      <c r="K480" s="111">
        <v>1</v>
      </c>
      <c r="L480" s="111"/>
      <c r="M480" s="111"/>
      <c r="N480" s="111"/>
      <c r="O480" s="111"/>
      <c r="P480" s="111"/>
      <c r="Q480" s="111"/>
      <c r="R480" s="85"/>
    </row>
    <row r="481" spans="1:18" ht="21.75" customHeight="1">
      <c r="A481" s="120"/>
      <c r="B481" s="113"/>
      <c r="C481" s="113"/>
      <c r="D481" s="113"/>
      <c r="E481" s="114"/>
      <c r="F481" s="93" t="s">
        <v>649</v>
      </c>
      <c r="G481" s="160" t="s">
        <v>203</v>
      </c>
      <c r="H481" s="463"/>
      <c r="I481" s="96"/>
      <c r="J481" s="118">
        <v>1</v>
      </c>
      <c r="K481" s="211">
        <v>1</v>
      </c>
      <c r="L481" s="211"/>
      <c r="M481" s="211"/>
      <c r="N481" s="211"/>
      <c r="O481" s="211"/>
      <c r="P481" s="211"/>
      <c r="Q481" s="211"/>
      <c r="R481" s="127"/>
    </row>
    <row r="482" spans="1:18" ht="22.5" customHeight="1">
      <c r="A482" s="120"/>
      <c r="B482" s="121"/>
      <c r="C482" s="121"/>
      <c r="D482" s="122">
        <v>79</v>
      </c>
      <c r="E482" s="122">
        <v>141</v>
      </c>
      <c r="F482" s="146" t="s">
        <v>650</v>
      </c>
      <c r="G482" s="147" t="s">
        <v>370</v>
      </c>
      <c r="H482" s="461" t="s">
        <v>651</v>
      </c>
      <c r="I482" s="104" t="s">
        <v>609</v>
      </c>
      <c r="J482" s="469">
        <v>100</v>
      </c>
      <c r="K482" s="61"/>
      <c r="L482" s="469">
        <v>100</v>
      </c>
      <c r="M482" s="469">
        <v>100</v>
      </c>
      <c r="N482" s="61"/>
      <c r="O482" s="60"/>
      <c r="P482" s="60"/>
      <c r="Q482" s="61"/>
      <c r="R482" s="60"/>
    </row>
    <row r="483" spans="1:18" ht="22.5" customHeight="1">
      <c r="A483" s="120"/>
      <c r="B483" s="91"/>
      <c r="C483" s="91"/>
      <c r="D483" s="91"/>
      <c r="E483" s="92"/>
      <c r="F483" s="66" t="s">
        <v>652</v>
      </c>
      <c r="G483" s="163" t="s">
        <v>203</v>
      </c>
      <c r="H483" s="465"/>
      <c r="I483" s="117"/>
      <c r="J483" s="85">
        <v>2</v>
      </c>
      <c r="K483" s="111"/>
      <c r="L483" s="111">
        <v>1</v>
      </c>
      <c r="M483" s="111">
        <v>1</v>
      </c>
      <c r="N483" s="111"/>
      <c r="O483" s="111"/>
      <c r="P483" s="111"/>
      <c r="Q483" s="111"/>
      <c r="R483" s="85"/>
    </row>
    <row r="484" spans="1:18" ht="22.5" customHeight="1">
      <c r="A484" s="120"/>
      <c r="B484" s="91"/>
      <c r="C484" s="91"/>
      <c r="D484" s="91"/>
      <c r="E484" s="92"/>
      <c r="F484" s="149" t="s">
        <v>653</v>
      </c>
      <c r="G484" s="163" t="s">
        <v>203</v>
      </c>
      <c r="H484" s="465"/>
      <c r="I484" s="117"/>
      <c r="J484" s="118">
        <f>SUM(L484:R484)</f>
        <v>2</v>
      </c>
      <c r="K484" s="130"/>
      <c r="L484" s="130">
        <v>1</v>
      </c>
      <c r="M484" s="130">
        <v>1</v>
      </c>
      <c r="N484" s="130"/>
      <c r="O484" s="130"/>
      <c r="P484" s="130"/>
      <c r="Q484" s="130"/>
      <c r="R484" s="118"/>
    </row>
    <row r="485" spans="1:18" ht="22.5" customHeight="1">
      <c r="A485" s="120"/>
      <c r="B485" s="101"/>
      <c r="C485" s="101"/>
      <c r="D485" s="102">
        <v>80</v>
      </c>
      <c r="E485" s="102">
        <v>142</v>
      </c>
      <c r="F485" s="143" t="s">
        <v>654</v>
      </c>
      <c r="G485" s="56" t="s">
        <v>267</v>
      </c>
      <c r="H485" s="470" t="s">
        <v>655</v>
      </c>
      <c r="I485" s="58" t="s">
        <v>609</v>
      </c>
      <c r="J485" s="300">
        <v>100</v>
      </c>
      <c r="K485" s="159"/>
      <c r="L485" s="159"/>
      <c r="M485" s="300">
        <v>100</v>
      </c>
      <c r="N485" s="159"/>
      <c r="O485" s="300">
        <v>100</v>
      </c>
      <c r="P485" s="174"/>
      <c r="Q485" s="159"/>
      <c r="R485" s="159"/>
    </row>
    <row r="486" spans="1:18" ht="22.5" customHeight="1">
      <c r="A486" s="120"/>
      <c r="B486" s="64"/>
      <c r="C486" s="64"/>
      <c r="D486" s="64"/>
      <c r="E486" s="65"/>
      <c r="F486" s="66" t="s">
        <v>656</v>
      </c>
      <c r="G486" s="67" t="s">
        <v>203</v>
      </c>
      <c r="H486" s="471"/>
      <c r="I486" s="69"/>
      <c r="J486" s="85">
        <f t="shared" ref="J486:J487" si="295">SUM(L486:R486)</f>
        <v>2</v>
      </c>
      <c r="K486" s="111"/>
      <c r="L486" s="111"/>
      <c r="M486" s="111">
        <v>1</v>
      </c>
      <c r="N486" s="111"/>
      <c r="O486" s="111">
        <v>1</v>
      </c>
      <c r="P486" s="111"/>
      <c r="Q486" s="111"/>
      <c r="R486" s="111"/>
    </row>
    <row r="487" spans="1:18" ht="22.5" customHeight="1">
      <c r="A487" s="141"/>
      <c r="B487" s="166"/>
      <c r="C487" s="166"/>
      <c r="D487" s="166"/>
      <c r="E487" s="167"/>
      <c r="F487" s="168" t="s">
        <v>657</v>
      </c>
      <c r="G487" s="169" t="s">
        <v>203</v>
      </c>
      <c r="H487" s="472"/>
      <c r="I487" s="171"/>
      <c r="J487" s="285">
        <f t="shared" si="295"/>
        <v>2</v>
      </c>
      <c r="K487" s="172"/>
      <c r="L487" s="172"/>
      <c r="M487" s="172">
        <v>1</v>
      </c>
      <c r="N487" s="172"/>
      <c r="O487" s="172">
        <v>1</v>
      </c>
      <c r="P487" s="172"/>
      <c r="Q487" s="172"/>
      <c r="R487" s="172"/>
    </row>
    <row r="488" spans="1:18" ht="30.75" customHeight="1">
      <c r="A488" s="473" t="s">
        <v>658</v>
      </c>
      <c r="B488" s="474"/>
      <c r="C488" s="474"/>
      <c r="D488" s="474"/>
      <c r="E488" s="288"/>
      <c r="F488" s="474"/>
      <c r="G488" s="288"/>
      <c r="H488" s="451"/>
      <c r="I488" s="288"/>
      <c r="J488" s="451"/>
      <c r="K488" s="451"/>
      <c r="L488" s="451"/>
      <c r="M488" s="451"/>
      <c r="N488" s="451"/>
      <c r="O488" s="451"/>
      <c r="P488" s="451"/>
      <c r="Q488" s="451"/>
      <c r="R488" s="452"/>
    </row>
    <row r="489" spans="1:18" ht="29.25" customHeight="1">
      <c r="A489" s="290" t="s">
        <v>659</v>
      </c>
      <c r="B489" s="475"/>
      <c r="C489" s="475"/>
      <c r="D489" s="475"/>
      <c r="E489" s="454"/>
      <c r="F489" s="475"/>
      <c r="G489" s="454"/>
      <c r="H489" s="457"/>
      <c r="I489" s="454"/>
      <c r="J489" s="457"/>
      <c r="K489" s="457"/>
      <c r="L489" s="457"/>
      <c r="M489" s="457"/>
      <c r="N489" s="457"/>
      <c r="O489" s="457"/>
      <c r="P489" s="457"/>
      <c r="Q489" s="457"/>
      <c r="R489" s="458"/>
    </row>
    <row r="490" spans="1:18" ht="15.75" customHeight="1">
      <c r="A490" s="54" t="s">
        <v>36</v>
      </c>
      <c r="B490" s="122"/>
      <c r="C490" s="122"/>
      <c r="D490" s="122"/>
      <c r="E490" s="122"/>
      <c r="F490" s="261" t="s">
        <v>660</v>
      </c>
      <c r="G490" s="104"/>
      <c r="H490" s="249"/>
      <c r="I490" s="104"/>
      <c r="J490" s="174"/>
      <c r="K490" s="159"/>
      <c r="L490" s="159"/>
      <c r="M490" s="159"/>
      <c r="N490" s="159"/>
      <c r="O490" s="159"/>
      <c r="P490" s="159"/>
      <c r="Q490" s="159"/>
      <c r="R490" s="174"/>
    </row>
    <row r="491" spans="1:18" ht="15.75" customHeight="1">
      <c r="A491" s="63"/>
      <c r="B491" s="122">
        <v>49</v>
      </c>
      <c r="C491" s="122">
        <v>9</v>
      </c>
      <c r="D491" s="122"/>
      <c r="E491" s="122">
        <v>143</v>
      </c>
      <c r="F491" s="110" t="s">
        <v>661</v>
      </c>
      <c r="G491" s="69" t="s">
        <v>662</v>
      </c>
      <c r="H491" s="191" t="s">
        <v>58</v>
      </c>
      <c r="I491" s="69" t="s">
        <v>663</v>
      </c>
      <c r="J491" s="203">
        <f>J492*100/J493</f>
        <v>64.285714285714292</v>
      </c>
      <c r="K491" s="202">
        <f t="shared" ref="K491:O491" si="296">K492*100/K493</f>
        <v>100</v>
      </c>
      <c r="L491" s="203">
        <f t="shared" si="296"/>
        <v>50</v>
      </c>
      <c r="M491" s="202">
        <f t="shared" si="296"/>
        <v>100</v>
      </c>
      <c r="N491" s="202">
        <f t="shared" si="296"/>
        <v>100</v>
      </c>
      <c r="O491" s="203">
        <f t="shared" si="296"/>
        <v>50</v>
      </c>
      <c r="P491" s="202">
        <v>100</v>
      </c>
      <c r="Q491" s="203">
        <f t="shared" ref="Q491:R491" si="297">Q492*100/Q493</f>
        <v>50</v>
      </c>
      <c r="R491" s="203">
        <f t="shared" si="297"/>
        <v>0</v>
      </c>
    </row>
    <row r="492" spans="1:18" ht="15.75" customHeight="1">
      <c r="A492" s="63"/>
      <c r="B492" s="122"/>
      <c r="C492" s="122"/>
      <c r="D492" s="122"/>
      <c r="E492" s="122"/>
      <c r="F492" s="66" t="s">
        <v>664</v>
      </c>
      <c r="G492" s="69" t="s">
        <v>203</v>
      </c>
      <c r="H492" s="191"/>
      <c r="I492" s="69"/>
      <c r="J492" s="81">
        <v>9</v>
      </c>
      <c r="K492" s="111">
        <v>1</v>
      </c>
      <c r="L492" s="85">
        <v>1</v>
      </c>
      <c r="M492" s="85">
        <v>2</v>
      </c>
      <c r="N492" s="85">
        <v>2</v>
      </c>
      <c r="O492" s="85">
        <v>1</v>
      </c>
      <c r="P492" s="85">
        <v>2</v>
      </c>
      <c r="Q492" s="85">
        <v>1</v>
      </c>
      <c r="R492" s="85">
        <v>0</v>
      </c>
    </row>
    <row r="493" spans="1:18" ht="15.75" customHeight="1">
      <c r="A493" s="63"/>
      <c r="B493" s="122"/>
      <c r="C493" s="122"/>
      <c r="D493" s="122"/>
      <c r="E493" s="122"/>
      <c r="F493" s="149" t="s">
        <v>665</v>
      </c>
      <c r="G493" s="117" t="s">
        <v>203</v>
      </c>
      <c r="H493" s="255"/>
      <c r="I493" s="117"/>
      <c r="J493" s="130">
        <v>14</v>
      </c>
      <c r="K493" s="211">
        <v>1</v>
      </c>
      <c r="L493" s="127">
        <v>2</v>
      </c>
      <c r="M493" s="127">
        <v>2</v>
      </c>
      <c r="N493" s="127">
        <v>2</v>
      </c>
      <c r="O493" s="127">
        <v>2</v>
      </c>
      <c r="P493" s="127">
        <v>2</v>
      </c>
      <c r="Q493" s="127">
        <v>2</v>
      </c>
      <c r="R493" s="127">
        <v>2</v>
      </c>
    </row>
    <row r="494" spans="1:18" ht="15.75" customHeight="1">
      <c r="A494" s="63"/>
      <c r="B494" s="122">
        <v>50</v>
      </c>
      <c r="C494" s="122"/>
      <c r="D494" s="122"/>
      <c r="E494" s="122">
        <v>144</v>
      </c>
      <c r="F494" s="143" t="s">
        <v>666</v>
      </c>
      <c r="G494" s="58" t="s">
        <v>667</v>
      </c>
      <c r="H494" s="246" t="s">
        <v>668</v>
      </c>
      <c r="I494" s="58" t="s">
        <v>669</v>
      </c>
      <c r="J494" s="202">
        <f t="shared" ref="J494" si="298">J495*100/J496</f>
        <v>100</v>
      </c>
      <c r="K494" s="123">
        <f>K495*100/K496</f>
        <v>100</v>
      </c>
      <c r="L494" s="202">
        <f t="shared" ref="L494:O494" si="299">L495*100/L496</f>
        <v>100</v>
      </c>
      <c r="M494" s="202">
        <f t="shared" si="299"/>
        <v>100</v>
      </c>
      <c r="N494" s="202">
        <f t="shared" si="299"/>
        <v>100</v>
      </c>
      <c r="O494" s="202">
        <f t="shared" si="299"/>
        <v>100</v>
      </c>
      <c r="P494" s="202">
        <f>P495*100/P496</f>
        <v>100</v>
      </c>
      <c r="Q494" s="202">
        <f t="shared" ref="Q494:R494" si="300">Q495*100/Q496</f>
        <v>100</v>
      </c>
      <c r="R494" s="202">
        <f t="shared" si="300"/>
        <v>100</v>
      </c>
    </row>
    <row r="495" spans="1:18" ht="37.5">
      <c r="A495" s="63"/>
      <c r="B495" s="122"/>
      <c r="C495" s="122"/>
      <c r="D495" s="122"/>
      <c r="E495" s="122"/>
      <c r="F495" s="66" t="s">
        <v>670</v>
      </c>
      <c r="G495" s="69" t="s">
        <v>203</v>
      </c>
      <c r="H495" s="191"/>
      <c r="I495" s="69"/>
      <c r="J495" s="111">
        <v>8</v>
      </c>
      <c r="K495" s="111">
        <v>1</v>
      </c>
      <c r="L495" s="85">
        <v>1</v>
      </c>
      <c r="M495" s="85">
        <v>1</v>
      </c>
      <c r="N495" s="85">
        <v>1</v>
      </c>
      <c r="O495" s="85">
        <v>1</v>
      </c>
      <c r="P495" s="85">
        <v>1</v>
      </c>
      <c r="Q495" s="85">
        <v>1</v>
      </c>
      <c r="R495" s="85">
        <v>1</v>
      </c>
    </row>
    <row r="496" spans="1:18" ht="15.75" customHeight="1">
      <c r="A496" s="63"/>
      <c r="B496" s="122"/>
      <c r="C496" s="122"/>
      <c r="D496" s="122"/>
      <c r="E496" s="122"/>
      <c r="F496" s="93" t="s">
        <v>671</v>
      </c>
      <c r="G496" s="96" t="s">
        <v>203</v>
      </c>
      <c r="H496" s="195"/>
      <c r="I496" s="96"/>
      <c r="J496" s="130">
        <v>8</v>
      </c>
      <c r="K496" s="130">
        <v>1</v>
      </c>
      <c r="L496" s="118">
        <v>1</v>
      </c>
      <c r="M496" s="118">
        <v>1</v>
      </c>
      <c r="N496" s="118">
        <v>1</v>
      </c>
      <c r="O496" s="118">
        <v>1</v>
      </c>
      <c r="P496" s="118">
        <v>1</v>
      </c>
      <c r="Q496" s="118">
        <v>1</v>
      </c>
      <c r="R496" s="118">
        <v>1</v>
      </c>
    </row>
    <row r="497" spans="1:18" ht="15.75" customHeight="1">
      <c r="A497" s="63"/>
      <c r="B497" s="122"/>
      <c r="C497" s="122"/>
      <c r="D497" s="122">
        <v>81</v>
      </c>
      <c r="E497" s="122">
        <v>145</v>
      </c>
      <c r="F497" s="121" t="s">
        <v>672</v>
      </c>
      <c r="G497" s="104" t="s">
        <v>370</v>
      </c>
      <c r="H497" s="249" t="s">
        <v>58</v>
      </c>
      <c r="I497" s="147" t="s">
        <v>663</v>
      </c>
      <c r="J497" s="202">
        <f t="shared" ref="J497:O497" si="301">J498*100/J499</f>
        <v>100</v>
      </c>
      <c r="K497" s="202">
        <f t="shared" si="301"/>
        <v>100</v>
      </c>
      <c r="L497" s="202">
        <f t="shared" si="301"/>
        <v>100</v>
      </c>
      <c r="M497" s="202">
        <f t="shared" si="301"/>
        <v>100</v>
      </c>
      <c r="N497" s="202">
        <f t="shared" si="301"/>
        <v>100</v>
      </c>
      <c r="O497" s="202">
        <f t="shared" si="301"/>
        <v>100</v>
      </c>
      <c r="P497" s="202" t="e">
        <v>#DIV/0!</v>
      </c>
      <c r="Q497" s="202">
        <f t="shared" ref="Q497:R497" si="302">Q498*100/Q499</f>
        <v>100</v>
      </c>
      <c r="R497" s="202">
        <f t="shared" si="302"/>
        <v>100</v>
      </c>
    </row>
    <row r="498" spans="1:18" ht="15.75" customHeight="1">
      <c r="A498" s="63"/>
      <c r="B498" s="122"/>
      <c r="C498" s="122"/>
      <c r="D498" s="122"/>
      <c r="E498" s="122"/>
      <c r="F498" s="66" t="s">
        <v>673</v>
      </c>
      <c r="G498" s="69" t="s">
        <v>203</v>
      </c>
      <c r="H498" s="191"/>
      <c r="I498" s="67"/>
      <c r="J498" s="111">
        <v>15</v>
      </c>
      <c r="K498" s="111">
        <v>1</v>
      </c>
      <c r="L498" s="85">
        <v>2</v>
      </c>
      <c r="M498" s="85">
        <v>2</v>
      </c>
      <c r="N498" s="85">
        <v>2</v>
      </c>
      <c r="O498" s="85">
        <v>2</v>
      </c>
      <c r="P498" s="85"/>
      <c r="Q498" s="85">
        <v>2</v>
      </c>
      <c r="R498" s="85">
        <v>2</v>
      </c>
    </row>
    <row r="499" spans="1:18" ht="15.75" customHeight="1">
      <c r="A499" s="63"/>
      <c r="B499" s="122"/>
      <c r="C499" s="122"/>
      <c r="D499" s="122"/>
      <c r="E499" s="122"/>
      <c r="F499" s="149" t="s">
        <v>674</v>
      </c>
      <c r="G499" s="117" t="s">
        <v>203</v>
      </c>
      <c r="H499" s="255"/>
      <c r="I499" s="163"/>
      <c r="J499" s="130">
        <v>15</v>
      </c>
      <c r="K499" s="211">
        <v>1</v>
      </c>
      <c r="L499" s="85">
        <v>2</v>
      </c>
      <c r="M499" s="85">
        <v>2</v>
      </c>
      <c r="N499" s="85">
        <v>2</v>
      </c>
      <c r="O499" s="85">
        <v>2</v>
      </c>
      <c r="P499" s="85"/>
      <c r="Q499" s="85">
        <v>2</v>
      </c>
      <c r="R499" s="85">
        <v>2</v>
      </c>
    </row>
    <row r="500" spans="1:18" ht="15.75" customHeight="1">
      <c r="A500" s="63"/>
      <c r="B500" s="122"/>
      <c r="C500" s="122"/>
      <c r="D500" s="122"/>
      <c r="E500" s="122"/>
      <c r="F500" s="57" t="s">
        <v>675</v>
      </c>
      <c r="G500" s="58"/>
      <c r="H500" s="246"/>
      <c r="I500" s="58"/>
      <c r="J500" s="60"/>
      <c r="K500" s="61"/>
      <c r="L500" s="61"/>
      <c r="M500" s="61"/>
      <c r="N500" s="61"/>
      <c r="O500" s="61"/>
      <c r="P500" s="61"/>
      <c r="Q500" s="61"/>
      <c r="R500" s="60"/>
    </row>
    <row r="501" spans="1:18" ht="15.75" customHeight="1">
      <c r="A501" s="63"/>
      <c r="B501" s="122"/>
      <c r="C501" s="122"/>
      <c r="D501" s="122">
        <v>82</v>
      </c>
      <c r="E501" s="122">
        <v>146</v>
      </c>
      <c r="F501" s="64" t="s">
        <v>676</v>
      </c>
      <c r="G501" s="69" t="s">
        <v>677</v>
      </c>
      <c r="H501" s="191" t="s">
        <v>58</v>
      </c>
      <c r="I501" s="69" t="s">
        <v>609</v>
      </c>
      <c r="J501" s="202">
        <f t="shared" ref="J501" si="303">J502*100/J503</f>
        <v>97.473684210526315</v>
      </c>
      <c r="K501" s="159"/>
      <c r="L501" s="202">
        <f t="shared" ref="L501:O501" si="304">L502*100/L503</f>
        <v>100</v>
      </c>
      <c r="M501" s="202">
        <f t="shared" si="304"/>
        <v>93.75</v>
      </c>
      <c r="N501" s="202">
        <f t="shared" si="304"/>
        <v>100</v>
      </c>
      <c r="O501" s="202">
        <f t="shared" si="304"/>
        <v>100</v>
      </c>
      <c r="P501" s="202">
        <v>100</v>
      </c>
      <c r="Q501" s="202">
        <f t="shared" ref="Q501:R501" si="305">Q502*100/Q503</f>
        <v>100</v>
      </c>
      <c r="R501" s="202">
        <f t="shared" si="305"/>
        <v>92.99363057324841</v>
      </c>
    </row>
    <row r="502" spans="1:18" ht="15.75" customHeight="1">
      <c r="A502" s="63"/>
      <c r="B502" s="122"/>
      <c r="C502" s="122"/>
      <c r="D502" s="122"/>
      <c r="E502" s="122"/>
      <c r="F502" s="66" t="s">
        <v>678</v>
      </c>
      <c r="G502" s="69" t="s">
        <v>636</v>
      </c>
      <c r="H502" s="191"/>
      <c r="I502" s="69"/>
      <c r="J502" s="111">
        <f t="shared" ref="J502:J503" si="306">SUM(L502:R502)</f>
        <v>463</v>
      </c>
      <c r="K502" s="111"/>
      <c r="L502" s="111">
        <v>68</v>
      </c>
      <c r="M502" s="111">
        <v>15</v>
      </c>
      <c r="N502" s="111">
        <v>98</v>
      </c>
      <c r="O502" s="111">
        <v>55</v>
      </c>
      <c r="P502" s="111">
        <v>69</v>
      </c>
      <c r="Q502" s="111">
        <v>12</v>
      </c>
      <c r="R502" s="111">
        <v>146</v>
      </c>
    </row>
    <row r="503" spans="1:18" ht="15.75" customHeight="1">
      <c r="A503" s="120"/>
      <c r="B503" s="122"/>
      <c r="C503" s="122"/>
      <c r="D503" s="122"/>
      <c r="E503" s="122"/>
      <c r="F503" s="93" t="s">
        <v>679</v>
      </c>
      <c r="G503" s="96" t="s">
        <v>636</v>
      </c>
      <c r="H503" s="195"/>
      <c r="I503" s="96"/>
      <c r="J503" s="130">
        <f t="shared" si="306"/>
        <v>475</v>
      </c>
      <c r="K503" s="130"/>
      <c r="L503" s="130">
        <v>68</v>
      </c>
      <c r="M503" s="130">
        <v>16</v>
      </c>
      <c r="N503" s="130">
        <v>98</v>
      </c>
      <c r="O503" s="130">
        <v>55</v>
      </c>
      <c r="P503" s="130">
        <v>69</v>
      </c>
      <c r="Q503" s="130">
        <v>12</v>
      </c>
      <c r="R503" s="130">
        <v>157</v>
      </c>
    </row>
    <row r="504" spans="1:18" ht="15.75" customHeight="1">
      <c r="A504" s="120"/>
      <c r="B504" s="122"/>
      <c r="C504" s="122"/>
      <c r="D504" s="122">
        <v>83</v>
      </c>
      <c r="E504" s="122">
        <v>147</v>
      </c>
      <c r="F504" s="121" t="s">
        <v>680</v>
      </c>
      <c r="G504" s="104" t="s">
        <v>677</v>
      </c>
      <c r="H504" s="249" t="s">
        <v>58</v>
      </c>
      <c r="I504" s="104" t="s">
        <v>609</v>
      </c>
      <c r="J504" s="202">
        <f t="shared" ref="J504" si="307">J505*100/J506</f>
        <v>98.88558058888529</v>
      </c>
      <c r="K504" s="159"/>
      <c r="L504" s="202">
        <f t="shared" ref="L504:O504" si="308">L505*100/L506</f>
        <v>97.673985413348007</v>
      </c>
      <c r="M504" s="202">
        <f t="shared" si="308"/>
        <v>100</v>
      </c>
      <c r="N504" s="202">
        <f t="shared" si="308"/>
        <v>100</v>
      </c>
      <c r="O504" s="202">
        <f t="shared" si="308"/>
        <v>99.947985261103582</v>
      </c>
      <c r="P504" s="202">
        <v>100</v>
      </c>
      <c r="Q504" s="202">
        <f t="shared" ref="Q504:R504" si="309">Q505*100/Q506</f>
        <v>100</v>
      </c>
      <c r="R504" s="202">
        <f t="shared" si="309"/>
        <v>100</v>
      </c>
    </row>
    <row r="505" spans="1:18" ht="15.75" customHeight="1">
      <c r="A505" s="120"/>
      <c r="B505" s="122"/>
      <c r="C505" s="122"/>
      <c r="D505" s="122"/>
      <c r="E505" s="122"/>
      <c r="F505" s="66" t="s">
        <v>681</v>
      </c>
      <c r="G505" s="69" t="s">
        <v>588</v>
      </c>
      <c r="H505" s="191"/>
      <c r="I505" s="69"/>
      <c r="J505" s="476">
        <f t="shared" ref="J505:J506" si="310">SUM(L505:R505)</f>
        <v>9462557</v>
      </c>
      <c r="K505" s="477"/>
      <c r="L505" s="478">
        <v>4457072</v>
      </c>
      <c r="M505" s="479">
        <v>686800</v>
      </c>
      <c r="N505" s="479">
        <v>1571827</v>
      </c>
      <c r="O505" s="479">
        <v>960766</v>
      </c>
      <c r="P505" s="479">
        <v>1129016</v>
      </c>
      <c r="Q505" s="479">
        <v>191600</v>
      </c>
      <c r="R505" s="479">
        <v>465476</v>
      </c>
    </row>
    <row r="506" spans="1:18" ht="15.75" customHeight="1">
      <c r="A506" s="120"/>
      <c r="B506" s="122"/>
      <c r="C506" s="122"/>
      <c r="D506" s="122"/>
      <c r="E506" s="122"/>
      <c r="F506" s="149" t="s">
        <v>682</v>
      </c>
      <c r="G506" s="117" t="s">
        <v>588</v>
      </c>
      <c r="H506" s="255"/>
      <c r="I506" s="117"/>
      <c r="J506" s="480">
        <f t="shared" si="310"/>
        <v>9569198</v>
      </c>
      <c r="K506" s="481"/>
      <c r="L506" s="482">
        <v>4563213</v>
      </c>
      <c r="M506" s="479">
        <v>686800</v>
      </c>
      <c r="N506" s="479">
        <v>1571827</v>
      </c>
      <c r="O506" s="479">
        <v>961266</v>
      </c>
      <c r="P506" s="479">
        <v>1129016</v>
      </c>
      <c r="Q506" s="479">
        <v>191600</v>
      </c>
      <c r="R506" s="479">
        <v>465476</v>
      </c>
    </row>
    <row r="507" spans="1:18" ht="15.75" customHeight="1">
      <c r="A507" s="120"/>
      <c r="B507" s="122"/>
      <c r="C507" s="122"/>
      <c r="D507" s="122"/>
      <c r="E507" s="122"/>
      <c r="F507" s="128" t="s">
        <v>683</v>
      </c>
      <c r="G507" s="58"/>
      <c r="H507" s="246"/>
      <c r="I507" s="58"/>
      <c r="J507" s="60"/>
      <c r="K507" s="61"/>
      <c r="L507" s="61"/>
      <c r="M507" s="61"/>
      <c r="N507" s="61"/>
      <c r="O507" s="61"/>
      <c r="P507" s="61"/>
      <c r="Q507" s="61"/>
      <c r="R507" s="60"/>
    </row>
    <row r="508" spans="1:18" ht="15.75" customHeight="1">
      <c r="A508" s="120"/>
      <c r="B508" s="122">
        <v>51</v>
      </c>
      <c r="C508" s="122"/>
      <c r="D508" s="122"/>
      <c r="E508" s="122">
        <v>148</v>
      </c>
      <c r="F508" s="110" t="s">
        <v>684</v>
      </c>
      <c r="G508" s="69" t="s">
        <v>267</v>
      </c>
      <c r="H508" s="191" t="s">
        <v>3</v>
      </c>
      <c r="I508" s="69" t="s">
        <v>308</v>
      </c>
      <c r="J508" s="346">
        <f>J509*100/J510</f>
        <v>100</v>
      </c>
      <c r="K508" s="346">
        <v>100</v>
      </c>
      <c r="L508" s="111"/>
      <c r="M508" s="111"/>
      <c r="N508" s="111"/>
      <c r="O508" s="111"/>
      <c r="P508" s="111"/>
      <c r="Q508" s="111"/>
      <c r="R508" s="85"/>
    </row>
    <row r="509" spans="1:18" ht="15.75" customHeight="1">
      <c r="A509" s="120"/>
      <c r="B509" s="122"/>
      <c r="C509" s="122"/>
      <c r="D509" s="122"/>
      <c r="E509" s="122"/>
      <c r="F509" s="107" t="s">
        <v>685</v>
      </c>
      <c r="G509" s="117" t="s">
        <v>203</v>
      </c>
      <c r="H509" s="255"/>
      <c r="I509" s="117"/>
      <c r="J509" s="483">
        <f t="shared" ref="J509:J510" si="311">SUM(K509)</f>
        <v>1</v>
      </c>
      <c r="K509" s="111">
        <v>1</v>
      </c>
      <c r="L509" s="111"/>
      <c r="M509" s="111"/>
      <c r="N509" s="111"/>
      <c r="O509" s="111"/>
      <c r="P509" s="111"/>
      <c r="Q509" s="111"/>
      <c r="R509" s="85"/>
    </row>
    <row r="510" spans="1:18" ht="15.75" customHeight="1">
      <c r="A510" s="120"/>
      <c r="B510" s="122"/>
      <c r="C510" s="122"/>
      <c r="D510" s="122"/>
      <c r="E510" s="122"/>
      <c r="F510" s="319" t="s">
        <v>686</v>
      </c>
      <c r="G510" s="117" t="s">
        <v>203</v>
      </c>
      <c r="H510" s="255"/>
      <c r="I510" s="117"/>
      <c r="J510" s="483">
        <f t="shared" si="311"/>
        <v>1</v>
      </c>
      <c r="K510" s="211">
        <v>1</v>
      </c>
      <c r="L510" s="211"/>
      <c r="M510" s="211"/>
      <c r="N510" s="211"/>
      <c r="O510" s="211"/>
      <c r="P510" s="211"/>
      <c r="Q510" s="211"/>
      <c r="R510" s="127"/>
    </row>
    <row r="511" spans="1:18" ht="15.75" customHeight="1">
      <c r="A511" s="120"/>
      <c r="B511" s="122"/>
      <c r="C511" s="122"/>
      <c r="D511" s="122">
        <v>84</v>
      </c>
      <c r="E511" s="122">
        <v>149</v>
      </c>
      <c r="F511" s="150" t="s">
        <v>687</v>
      </c>
      <c r="G511" s="58" t="s">
        <v>267</v>
      </c>
      <c r="H511" s="246" t="s">
        <v>58</v>
      </c>
      <c r="I511" s="58" t="s">
        <v>308</v>
      </c>
      <c r="J511" s="202">
        <f t="shared" ref="J511" si="312">J512*100/J513</f>
        <v>100</v>
      </c>
      <c r="K511" s="159"/>
      <c r="L511" s="202">
        <v>100</v>
      </c>
      <c r="M511" s="202">
        <v>100</v>
      </c>
      <c r="N511" s="202">
        <v>100</v>
      </c>
      <c r="O511" s="202">
        <v>100</v>
      </c>
      <c r="P511" s="202" t="e">
        <v>#DIV/0!</v>
      </c>
      <c r="Q511" s="202">
        <v>100</v>
      </c>
      <c r="R511" s="202">
        <v>100</v>
      </c>
    </row>
    <row r="512" spans="1:18" ht="15.75" customHeight="1">
      <c r="A512" s="120"/>
      <c r="B512" s="122"/>
      <c r="C512" s="122"/>
      <c r="D512" s="122"/>
      <c r="E512" s="122"/>
      <c r="F512" s="108" t="s">
        <v>688</v>
      </c>
      <c r="G512" s="69" t="s">
        <v>203</v>
      </c>
      <c r="H512" s="191"/>
      <c r="I512" s="69"/>
      <c r="J512" s="111">
        <f t="shared" ref="J512:J513" si="313">SUM(L512:R512)</f>
        <v>6</v>
      </c>
      <c r="K512" s="111">
        <v>1</v>
      </c>
      <c r="L512" s="111">
        <v>1</v>
      </c>
      <c r="M512" s="111">
        <v>1</v>
      </c>
      <c r="N512" s="111">
        <v>1</v>
      </c>
      <c r="O512" s="111">
        <v>1</v>
      </c>
      <c r="P512" s="111"/>
      <c r="Q512" s="111">
        <v>1</v>
      </c>
      <c r="R512" s="111">
        <v>1</v>
      </c>
    </row>
    <row r="513" spans="1:20" ht="15.75" customHeight="1">
      <c r="A513" s="399"/>
      <c r="B513" s="122"/>
      <c r="C513" s="122"/>
      <c r="D513" s="122"/>
      <c r="E513" s="122"/>
      <c r="F513" s="338" t="s">
        <v>689</v>
      </c>
      <c r="G513" s="96" t="s">
        <v>203</v>
      </c>
      <c r="H513" s="195"/>
      <c r="I513" s="96"/>
      <c r="J513" s="130">
        <f t="shared" si="313"/>
        <v>6</v>
      </c>
      <c r="K513" s="130">
        <v>1</v>
      </c>
      <c r="L513" s="130">
        <v>1</v>
      </c>
      <c r="M513" s="130">
        <v>1</v>
      </c>
      <c r="N513" s="130">
        <v>1</v>
      </c>
      <c r="O513" s="130">
        <v>1</v>
      </c>
      <c r="P513" s="130"/>
      <c r="Q513" s="130">
        <v>1</v>
      </c>
      <c r="R513" s="130">
        <v>1</v>
      </c>
    </row>
    <row r="514" spans="1:20" ht="18" customHeight="1">
      <c r="A514" s="54" t="s">
        <v>37</v>
      </c>
      <c r="B514" s="122"/>
      <c r="C514" s="122"/>
      <c r="D514" s="122"/>
      <c r="E514" s="122"/>
      <c r="F514" s="205" t="s">
        <v>690</v>
      </c>
      <c r="G514" s="104"/>
      <c r="H514" s="249"/>
      <c r="I514" s="104"/>
      <c r="J514" s="174"/>
      <c r="K514" s="159"/>
      <c r="L514" s="159"/>
      <c r="M514" s="159"/>
      <c r="N514" s="159"/>
      <c r="O514" s="159"/>
      <c r="P514" s="159"/>
      <c r="Q514" s="159"/>
      <c r="R514" s="174"/>
    </row>
    <row r="515" spans="1:20" ht="56.25">
      <c r="A515" s="63"/>
      <c r="B515" s="122">
        <v>47</v>
      </c>
      <c r="C515" s="122"/>
      <c r="D515" s="122"/>
      <c r="E515" s="122">
        <v>150</v>
      </c>
      <c r="F515" s="64" t="s">
        <v>691</v>
      </c>
      <c r="G515" s="67" t="s">
        <v>692</v>
      </c>
      <c r="H515" s="191" t="s">
        <v>3</v>
      </c>
      <c r="I515" s="69" t="s">
        <v>693</v>
      </c>
      <c r="J515" s="342">
        <f t="shared" ref="J515:K515" si="314">J516*100/J517</f>
        <v>14.047619047619047</v>
      </c>
      <c r="K515" s="342">
        <f t="shared" si="314"/>
        <v>14.047619047619047</v>
      </c>
      <c r="L515" s="111"/>
      <c r="M515" s="111"/>
      <c r="N515" s="111"/>
      <c r="O515" s="111"/>
      <c r="P515" s="111"/>
      <c r="Q515" s="111"/>
      <c r="R515" s="85"/>
    </row>
    <row r="516" spans="1:20" ht="38.25" customHeight="1">
      <c r="A516" s="63"/>
      <c r="B516" s="122"/>
      <c r="C516" s="122"/>
      <c r="D516" s="122"/>
      <c r="E516" s="122"/>
      <c r="F516" s="66" t="s">
        <v>694</v>
      </c>
      <c r="G516" s="67" t="s">
        <v>695</v>
      </c>
      <c r="H516" s="191"/>
      <c r="I516" s="69"/>
      <c r="J516" s="483">
        <f t="shared" ref="J516:J517" si="315">SUM(K516)</f>
        <v>118</v>
      </c>
      <c r="K516" s="111">
        <v>118</v>
      </c>
      <c r="L516" s="111"/>
      <c r="M516" s="111"/>
      <c r="N516" s="111"/>
      <c r="O516" s="111"/>
      <c r="P516" s="111"/>
      <c r="Q516" s="111"/>
      <c r="R516" s="85"/>
    </row>
    <row r="517" spans="1:20" ht="21.75" customHeight="1">
      <c r="A517" s="63"/>
      <c r="B517" s="122"/>
      <c r="C517" s="122"/>
      <c r="D517" s="122"/>
      <c r="E517" s="122"/>
      <c r="F517" s="149" t="s">
        <v>696</v>
      </c>
      <c r="G517" s="163" t="s">
        <v>695</v>
      </c>
      <c r="H517" s="255"/>
      <c r="I517" s="117"/>
      <c r="J517" s="483">
        <f t="shared" si="315"/>
        <v>840</v>
      </c>
      <c r="K517" s="211">
        <v>840</v>
      </c>
      <c r="L517" s="211"/>
      <c r="M517" s="211"/>
      <c r="N517" s="211"/>
      <c r="O517" s="211"/>
      <c r="P517" s="211"/>
      <c r="Q517" s="211"/>
      <c r="R517" s="127"/>
    </row>
    <row r="518" spans="1:20" ht="41.25" customHeight="1">
      <c r="A518" s="63"/>
      <c r="B518" s="122"/>
      <c r="C518" s="122"/>
      <c r="D518" s="122">
        <v>85</v>
      </c>
      <c r="E518" s="122">
        <v>151</v>
      </c>
      <c r="F518" s="143" t="s">
        <v>697</v>
      </c>
      <c r="G518" s="58" t="s">
        <v>698</v>
      </c>
      <c r="H518" s="246" t="s">
        <v>3</v>
      </c>
      <c r="I518" s="58" t="s">
        <v>693</v>
      </c>
      <c r="J518" s="346">
        <f t="shared" ref="J518:K518" si="316">J519*100/J520</f>
        <v>150</v>
      </c>
      <c r="K518" s="346">
        <f t="shared" si="316"/>
        <v>150</v>
      </c>
      <c r="L518" s="61"/>
      <c r="M518" s="61"/>
      <c r="N518" s="61"/>
      <c r="O518" s="61"/>
      <c r="P518" s="61"/>
      <c r="Q518" s="61"/>
      <c r="R518" s="60"/>
    </row>
    <row r="519" spans="1:20" ht="37.5">
      <c r="A519" s="63"/>
      <c r="B519" s="122"/>
      <c r="C519" s="122"/>
      <c r="D519" s="122"/>
      <c r="E519" s="122"/>
      <c r="F519" s="66" t="s">
        <v>699</v>
      </c>
      <c r="G519" s="69" t="s">
        <v>63</v>
      </c>
      <c r="H519" s="191"/>
      <c r="I519" s="69"/>
      <c r="J519" s="483">
        <f t="shared" ref="J519:J520" si="317">SUM(K519)</f>
        <v>15</v>
      </c>
      <c r="K519" s="111">
        <v>15</v>
      </c>
      <c r="L519" s="111"/>
      <c r="M519" s="111"/>
      <c r="N519" s="111"/>
      <c r="O519" s="111"/>
      <c r="P519" s="111"/>
      <c r="Q519" s="111"/>
      <c r="R519" s="85"/>
    </row>
    <row r="520" spans="1:20" ht="18.75">
      <c r="A520" s="63"/>
      <c r="B520" s="122"/>
      <c r="C520" s="122"/>
      <c r="D520" s="122"/>
      <c r="E520" s="122"/>
      <c r="F520" s="93" t="s">
        <v>700</v>
      </c>
      <c r="G520" s="96" t="s">
        <v>63</v>
      </c>
      <c r="H520" s="195"/>
      <c r="I520" s="96"/>
      <c r="J520" s="483">
        <f t="shared" si="317"/>
        <v>10</v>
      </c>
      <c r="K520" s="211">
        <v>10</v>
      </c>
      <c r="L520" s="130"/>
      <c r="M520" s="130"/>
      <c r="N520" s="130"/>
      <c r="O520" s="130"/>
      <c r="P520" s="130"/>
      <c r="Q520" s="130"/>
      <c r="R520" s="118"/>
    </row>
    <row r="521" spans="1:20" ht="15.75" customHeight="1">
      <c r="A521" s="63"/>
      <c r="B521" s="122">
        <v>48</v>
      </c>
      <c r="C521" s="122"/>
      <c r="D521" s="122"/>
      <c r="E521" s="122"/>
      <c r="F521" s="183" t="s">
        <v>701</v>
      </c>
      <c r="G521" s="186"/>
      <c r="H521" s="28"/>
      <c r="I521" s="186"/>
      <c r="J521" s="174"/>
      <c r="K521" s="159"/>
      <c r="L521" s="289"/>
      <c r="M521" s="289"/>
      <c r="N521" s="289"/>
      <c r="O521" s="289"/>
      <c r="P521" s="289"/>
      <c r="Q521" s="289"/>
      <c r="R521" s="289"/>
    </row>
    <row r="522" spans="1:20" ht="15.75" customHeight="1">
      <c r="A522" s="120"/>
      <c r="B522" s="122">
        <v>48.1</v>
      </c>
      <c r="C522" s="122"/>
      <c r="D522" s="122"/>
      <c r="E522" s="122">
        <v>152</v>
      </c>
      <c r="F522" s="363" t="s">
        <v>702</v>
      </c>
      <c r="G522" s="56" t="s">
        <v>703</v>
      </c>
      <c r="H522" s="246" t="s">
        <v>3</v>
      </c>
      <c r="I522" s="58" t="s">
        <v>693</v>
      </c>
      <c r="J522" s="212">
        <v>2</v>
      </c>
      <c r="K522" s="345"/>
      <c r="L522" s="61"/>
      <c r="M522" s="61"/>
      <c r="N522" s="61"/>
      <c r="O522" s="61"/>
      <c r="P522" s="61"/>
      <c r="Q522" s="61"/>
      <c r="R522" s="60"/>
    </row>
    <row r="523" spans="1:20" ht="15.75" customHeight="1">
      <c r="A523" s="120"/>
      <c r="B523" s="122"/>
      <c r="C523" s="122"/>
      <c r="D523" s="122">
        <v>86</v>
      </c>
      <c r="E523" s="122">
        <v>153</v>
      </c>
      <c r="F523" s="146" t="s">
        <v>704</v>
      </c>
      <c r="G523" s="104" t="s">
        <v>705</v>
      </c>
      <c r="H523" s="249" t="s">
        <v>58</v>
      </c>
      <c r="I523" s="104" t="s">
        <v>693</v>
      </c>
      <c r="J523" s="297" t="s">
        <v>121</v>
      </c>
      <c r="K523" s="297"/>
      <c r="L523" s="161" t="s">
        <v>121</v>
      </c>
      <c r="M523" s="161" t="s">
        <v>121</v>
      </c>
      <c r="N523" s="161" t="s">
        <v>121</v>
      </c>
      <c r="O523" s="161" t="s">
        <v>121</v>
      </c>
      <c r="P523" s="161" t="s">
        <v>121</v>
      </c>
      <c r="Q523" s="161" t="s">
        <v>121</v>
      </c>
      <c r="R523" s="161" t="s">
        <v>121</v>
      </c>
      <c r="T523" s="296"/>
    </row>
    <row r="524" spans="1:20" ht="15.75" customHeight="1">
      <c r="A524" s="120"/>
      <c r="B524" s="122"/>
      <c r="C524" s="122"/>
      <c r="D524" s="122"/>
      <c r="E524" s="122"/>
      <c r="F524" s="66" t="s">
        <v>706</v>
      </c>
      <c r="G524" s="117" t="s">
        <v>63</v>
      </c>
      <c r="H524" s="255"/>
      <c r="I524" s="117"/>
      <c r="J524" s="484"/>
      <c r="K524" s="81"/>
      <c r="L524" s="111"/>
      <c r="M524" s="111"/>
      <c r="N524" s="111"/>
      <c r="O524" s="111"/>
      <c r="P524" s="111"/>
      <c r="Q524" s="111"/>
      <c r="R524" s="111"/>
    </row>
    <row r="525" spans="1:20" ht="15.75" customHeight="1">
      <c r="A525" s="141"/>
      <c r="B525" s="302"/>
      <c r="C525" s="302"/>
      <c r="D525" s="302"/>
      <c r="E525" s="302"/>
      <c r="F525" s="168" t="s">
        <v>707</v>
      </c>
      <c r="G525" s="171" t="s">
        <v>63</v>
      </c>
      <c r="H525" s="266"/>
      <c r="I525" s="171"/>
      <c r="J525" s="485"/>
      <c r="K525" s="486"/>
      <c r="L525" s="172"/>
      <c r="M525" s="172"/>
      <c r="N525" s="172"/>
      <c r="O525" s="172"/>
      <c r="P525" s="172"/>
      <c r="Q525" s="172"/>
      <c r="R525" s="172"/>
    </row>
    <row r="526" spans="1:20" ht="15.75" customHeight="1">
      <c r="A526" s="487" t="s">
        <v>38</v>
      </c>
      <c r="B526" s="488"/>
      <c r="C526" s="122"/>
      <c r="D526" s="122"/>
      <c r="E526" s="122"/>
      <c r="F526" s="205" t="s">
        <v>708</v>
      </c>
      <c r="G526" s="104"/>
      <c r="H526" s="249"/>
      <c r="I526" s="104"/>
      <c r="J526" s="289"/>
      <c r="K526" s="187"/>
      <c r="L526" s="187"/>
      <c r="M526" s="187"/>
      <c r="N526" s="187"/>
      <c r="O526" s="187"/>
      <c r="P526" s="187"/>
      <c r="Q526" s="187"/>
      <c r="R526" s="289"/>
    </row>
    <row r="527" spans="1:20" ht="15.75" customHeight="1">
      <c r="A527" s="487"/>
      <c r="B527" s="488">
        <v>56</v>
      </c>
      <c r="C527" s="122"/>
      <c r="D527" s="122"/>
      <c r="E527" s="122">
        <v>154</v>
      </c>
      <c r="F527" s="149" t="s">
        <v>709</v>
      </c>
      <c r="G527" s="163" t="s">
        <v>710</v>
      </c>
      <c r="H527" s="255" t="s">
        <v>3</v>
      </c>
      <c r="I527" s="117" t="s">
        <v>300</v>
      </c>
      <c r="J527" s="489"/>
      <c r="K527" s="489"/>
      <c r="L527" s="490"/>
      <c r="M527" s="490"/>
      <c r="N527" s="490"/>
      <c r="O527" s="490"/>
      <c r="P527" s="490"/>
      <c r="Q527" s="490"/>
      <c r="R527" s="489"/>
    </row>
    <row r="528" spans="1:20" ht="15.75" customHeight="1">
      <c r="A528" s="487"/>
      <c r="B528" s="122">
        <v>58</v>
      </c>
      <c r="C528" s="122"/>
      <c r="D528" s="122"/>
      <c r="E528" s="122"/>
      <c r="F528" s="101" t="s">
        <v>711</v>
      </c>
      <c r="G528" s="58"/>
      <c r="H528" s="246"/>
      <c r="I528" s="58"/>
      <c r="J528" s="60"/>
      <c r="K528" s="61"/>
      <c r="L528" s="61"/>
      <c r="M528" s="61"/>
      <c r="N528" s="61"/>
      <c r="O528" s="61"/>
      <c r="P528" s="61"/>
      <c r="Q528" s="61"/>
      <c r="R528" s="60"/>
    </row>
    <row r="529" spans="1:18" ht="15.75" customHeight="1">
      <c r="A529" s="487"/>
      <c r="B529" s="122">
        <v>58.1</v>
      </c>
      <c r="C529" s="122"/>
      <c r="D529" s="122"/>
      <c r="E529" s="122">
        <v>155</v>
      </c>
      <c r="F529" s="66" t="s">
        <v>712</v>
      </c>
      <c r="G529" s="69" t="s">
        <v>713</v>
      </c>
      <c r="H529" s="191" t="s">
        <v>58</v>
      </c>
      <c r="I529" s="69" t="s">
        <v>300</v>
      </c>
      <c r="J529" s="202">
        <f t="shared" ref="J529" si="318">J530*100/J531</f>
        <v>0</v>
      </c>
      <c r="K529" s="159"/>
      <c r="L529" s="202">
        <f t="shared" ref="L529:O529" si="319">L530*100/L531</f>
        <v>0</v>
      </c>
      <c r="M529" s="202">
        <f t="shared" si="319"/>
        <v>0</v>
      </c>
      <c r="N529" s="202">
        <f t="shared" si="319"/>
        <v>0</v>
      </c>
      <c r="O529" s="202">
        <f t="shared" si="319"/>
        <v>0</v>
      </c>
      <c r="P529" s="202">
        <v>0</v>
      </c>
      <c r="Q529" s="202">
        <f t="shared" ref="Q529:R529" si="320">Q530*100/Q531</f>
        <v>0</v>
      </c>
      <c r="R529" s="202">
        <f t="shared" si="320"/>
        <v>0</v>
      </c>
    </row>
    <row r="530" spans="1:18" ht="15.75" customHeight="1">
      <c r="A530" s="487"/>
      <c r="B530" s="122"/>
      <c r="C530" s="122"/>
      <c r="D530" s="122"/>
      <c r="E530" s="122"/>
      <c r="F530" s="108" t="s">
        <v>714</v>
      </c>
      <c r="G530" s="69" t="s">
        <v>203</v>
      </c>
      <c r="H530" s="191"/>
      <c r="I530" s="69"/>
      <c r="J530" s="111">
        <v>0</v>
      </c>
      <c r="K530" s="111">
        <v>0</v>
      </c>
      <c r="L530" s="127">
        <v>0</v>
      </c>
      <c r="M530" s="127">
        <v>0</v>
      </c>
      <c r="N530" s="127">
        <v>0</v>
      </c>
      <c r="O530" s="127">
        <v>0</v>
      </c>
      <c r="P530" s="127">
        <v>0</v>
      </c>
      <c r="Q530" s="127">
        <v>0</v>
      </c>
      <c r="R530" s="127">
        <v>0</v>
      </c>
    </row>
    <row r="531" spans="1:18" ht="15.75" customHeight="1">
      <c r="A531" s="487"/>
      <c r="B531" s="122"/>
      <c r="C531" s="122"/>
      <c r="D531" s="122"/>
      <c r="E531" s="122"/>
      <c r="F531" s="338" t="s">
        <v>715</v>
      </c>
      <c r="G531" s="96" t="s">
        <v>203</v>
      </c>
      <c r="H531" s="195"/>
      <c r="I531" s="96"/>
      <c r="J531" s="130">
        <v>7</v>
      </c>
      <c r="K531" s="130">
        <v>7</v>
      </c>
      <c r="L531" s="118">
        <v>1</v>
      </c>
      <c r="M531" s="118">
        <v>1</v>
      </c>
      <c r="N531" s="118">
        <v>1</v>
      </c>
      <c r="O531" s="118">
        <v>1</v>
      </c>
      <c r="P531" s="118">
        <v>1</v>
      </c>
      <c r="Q531" s="118">
        <v>1</v>
      </c>
      <c r="R531" s="118">
        <v>1</v>
      </c>
    </row>
    <row r="532" spans="1:18" ht="15.75" customHeight="1">
      <c r="A532" s="487"/>
      <c r="B532" s="122">
        <v>58.2</v>
      </c>
      <c r="C532" s="122"/>
      <c r="D532" s="122"/>
      <c r="E532" s="122">
        <v>156</v>
      </c>
      <c r="F532" s="146" t="s">
        <v>716</v>
      </c>
      <c r="G532" s="104" t="s">
        <v>717</v>
      </c>
      <c r="H532" s="249" t="s">
        <v>58</v>
      </c>
      <c r="I532" s="104" t="s">
        <v>300</v>
      </c>
      <c r="J532" s="202">
        <f t="shared" ref="J532" si="321">J533*100/J534</f>
        <v>0</v>
      </c>
      <c r="K532" s="159"/>
      <c r="L532" s="202">
        <f t="shared" ref="L532:O532" si="322">L533*100/L534</f>
        <v>0</v>
      </c>
      <c r="M532" s="202">
        <f t="shared" si="322"/>
        <v>0</v>
      </c>
      <c r="N532" s="202">
        <f t="shared" si="322"/>
        <v>0</v>
      </c>
      <c r="O532" s="202">
        <f t="shared" si="322"/>
        <v>0</v>
      </c>
      <c r="P532" s="202">
        <v>0</v>
      </c>
      <c r="Q532" s="202">
        <f t="shared" ref="Q532:R532" si="323">Q533*100/Q534</f>
        <v>0</v>
      </c>
      <c r="R532" s="202">
        <f t="shared" si="323"/>
        <v>0</v>
      </c>
    </row>
    <row r="533" spans="1:18" ht="15.75" customHeight="1">
      <c r="A533" s="487"/>
      <c r="B533" s="122"/>
      <c r="C533" s="122"/>
      <c r="D533" s="122"/>
      <c r="E533" s="122"/>
      <c r="F533" s="108" t="s">
        <v>718</v>
      </c>
      <c r="G533" s="69" t="s">
        <v>203</v>
      </c>
      <c r="H533" s="191"/>
      <c r="I533" s="69"/>
      <c r="J533" s="111">
        <f>SUM(L533:R533)</f>
        <v>0</v>
      </c>
      <c r="K533" s="111">
        <v>0</v>
      </c>
      <c r="L533" s="127">
        <v>0</v>
      </c>
      <c r="M533" s="127">
        <v>0</v>
      </c>
      <c r="N533" s="127">
        <v>0</v>
      </c>
      <c r="O533" s="127">
        <v>0</v>
      </c>
      <c r="P533" s="127">
        <v>0</v>
      </c>
      <c r="Q533" s="127">
        <v>0</v>
      </c>
      <c r="R533" s="127">
        <v>0</v>
      </c>
    </row>
    <row r="534" spans="1:18" ht="15.75" customHeight="1">
      <c r="A534" s="487"/>
      <c r="B534" s="122"/>
      <c r="C534" s="122"/>
      <c r="D534" s="122"/>
      <c r="E534" s="122"/>
      <c r="F534" s="347" t="s">
        <v>715</v>
      </c>
      <c r="G534" s="117" t="s">
        <v>203</v>
      </c>
      <c r="H534" s="255"/>
      <c r="I534" s="117"/>
      <c r="J534" s="130">
        <v>7</v>
      </c>
      <c r="K534" s="211">
        <v>7</v>
      </c>
      <c r="L534" s="127">
        <v>1</v>
      </c>
      <c r="M534" s="127">
        <v>1</v>
      </c>
      <c r="N534" s="127">
        <v>1</v>
      </c>
      <c r="O534" s="127">
        <v>1</v>
      </c>
      <c r="P534" s="127">
        <v>1</v>
      </c>
      <c r="Q534" s="127">
        <v>1</v>
      </c>
      <c r="R534" s="127">
        <v>1</v>
      </c>
    </row>
    <row r="535" spans="1:18" ht="15.75" customHeight="1">
      <c r="A535" s="487"/>
      <c r="B535" s="122"/>
      <c r="C535" s="122"/>
      <c r="D535" s="122">
        <v>87</v>
      </c>
      <c r="E535" s="122">
        <v>157</v>
      </c>
      <c r="F535" s="143" t="s">
        <v>719</v>
      </c>
      <c r="G535" s="58" t="s">
        <v>705</v>
      </c>
      <c r="H535" s="246" t="s">
        <v>58</v>
      </c>
      <c r="I535" s="58" t="s">
        <v>300</v>
      </c>
      <c r="J535" s="202">
        <f t="shared" ref="J535" si="324">J536*100/J537</f>
        <v>91.428571428571431</v>
      </c>
      <c r="K535" s="159"/>
      <c r="L535" s="202">
        <f t="shared" ref="L535:O535" si="325">L536*100/L537</f>
        <v>100</v>
      </c>
      <c r="M535" s="202">
        <f t="shared" si="325"/>
        <v>80</v>
      </c>
      <c r="N535" s="202">
        <f t="shared" si="325"/>
        <v>100</v>
      </c>
      <c r="O535" s="202">
        <f t="shared" si="325"/>
        <v>100</v>
      </c>
      <c r="P535" s="202">
        <v>100</v>
      </c>
      <c r="Q535" s="202">
        <f t="shared" ref="Q535:R535" si="326">Q536*100/Q537</f>
        <v>80</v>
      </c>
      <c r="R535" s="202">
        <f t="shared" si="326"/>
        <v>80</v>
      </c>
    </row>
    <row r="536" spans="1:18" ht="15.75" customHeight="1">
      <c r="A536" s="487"/>
      <c r="B536" s="122"/>
      <c r="C536" s="122"/>
      <c r="D536" s="122"/>
      <c r="E536" s="122"/>
      <c r="F536" s="66" t="s">
        <v>720</v>
      </c>
      <c r="G536" s="69" t="s">
        <v>278</v>
      </c>
      <c r="H536" s="191"/>
      <c r="I536" s="69"/>
      <c r="J536" s="111">
        <f t="shared" ref="J536:J537" si="327">SUM(L536:R536)</f>
        <v>32</v>
      </c>
      <c r="K536" s="111"/>
      <c r="L536" s="127">
        <v>5</v>
      </c>
      <c r="M536" s="127">
        <v>4</v>
      </c>
      <c r="N536" s="127">
        <v>5</v>
      </c>
      <c r="O536" s="127">
        <v>5</v>
      </c>
      <c r="P536" s="127">
        <v>5</v>
      </c>
      <c r="Q536" s="127">
        <v>4</v>
      </c>
      <c r="R536" s="127">
        <v>4</v>
      </c>
    </row>
    <row r="537" spans="1:18" ht="15.75" customHeight="1">
      <c r="A537" s="487"/>
      <c r="B537" s="122"/>
      <c r="C537" s="122"/>
      <c r="D537" s="122"/>
      <c r="E537" s="122"/>
      <c r="F537" s="93" t="s">
        <v>721</v>
      </c>
      <c r="G537" s="96" t="s">
        <v>278</v>
      </c>
      <c r="H537" s="195"/>
      <c r="I537" s="96"/>
      <c r="J537" s="130">
        <f t="shared" si="327"/>
        <v>35</v>
      </c>
      <c r="K537" s="130"/>
      <c r="L537" s="118">
        <v>5</v>
      </c>
      <c r="M537" s="118">
        <v>5</v>
      </c>
      <c r="N537" s="118">
        <v>5</v>
      </c>
      <c r="O537" s="118">
        <v>5</v>
      </c>
      <c r="P537" s="118">
        <v>5</v>
      </c>
      <c r="Q537" s="118">
        <v>5</v>
      </c>
      <c r="R537" s="118">
        <v>5</v>
      </c>
    </row>
    <row r="538" spans="1:18" ht="15.75" customHeight="1">
      <c r="A538" s="487"/>
      <c r="B538" s="122"/>
      <c r="C538" s="122"/>
      <c r="D538" s="122">
        <v>88</v>
      </c>
      <c r="E538" s="122">
        <v>158</v>
      </c>
      <c r="F538" s="121" t="s">
        <v>722</v>
      </c>
      <c r="G538" s="104" t="s">
        <v>705</v>
      </c>
      <c r="H538" s="249" t="s">
        <v>58</v>
      </c>
      <c r="I538" s="104" t="s">
        <v>300</v>
      </c>
      <c r="J538" s="202">
        <f t="shared" ref="J538" si="328">J539*100/J540</f>
        <v>42.857142857142854</v>
      </c>
      <c r="K538" s="159"/>
      <c r="L538" s="202">
        <f t="shared" ref="L538:O538" si="329">L539*100/L540</f>
        <v>100</v>
      </c>
      <c r="M538" s="202">
        <f t="shared" si="329"/>
        <v>100</v>
      </c>
      <c r="N538" s="203">
        <f t="shared" si="329"/>
        <v>0</v>
      </c>
      <c r="O538" s="203">
        <f t="shared" si="329"/>
        <v>0</v>
      </c>
      <c r="P538" s="202">
        <v>100</v>
      </c>
      <c r="Q538" s="202">
        <f t="shared" ref="Q538:R538" si="330">Q539*100/Q540</f>
        <v>100</v>
      </c>
      <c r="R538" s="203">
        <f t="shared" si="330"/>
        <v>0</v>
      </c>
    </row>
    <row r="539" spans="1:18" ht="37.5">
      <c r="A539" s="120"/>
      <c r="B539" s="122"/>
      <c r="C539" s="122"/>
      <c r="D539" s="122"/>
      <c r="E539" s="491"/>
      <c r="F539" s="110" t="s">
        <v>723</v>
      </c>
      <c r="G539" s="69"/>
      <c r="H539" s="191"/>
      <c r="I539" s="69"/>
      <c r="J539" s="111">
        <f t="shared" ref="J539:J540" si="331">SUM(L539:R539)</f>
        <v>3</v>
      </c>
      <c r="K539" s="111"/>
      <c r="L539" s="127">
        <v>1</v>
      </c>
      <c r="M539" s="127">
        <v>1</v>
      </c>
      <c r="N539" s="127">
        <v>0</v>
      </c>
      <c r="O539" s="127">
        <v>0</v>
      </c>
      <c r="P539" s="127">
        <v>0</v>
      </c>
      <c r="Q539" s="127">
        <v>1</v>
      </c>
      <c r="R539" s="127">
        <v>0</v>
      </c>
    </row>
    <row r="540" spans="1:18" ht="15.75" customHeight="1">
      <c r="A540" s="120"/>
      <c r="B540" s="122"/>
      <c r="C540" s="122"/>
      <c r="D540" s="122"/>
      <c r="E540" s="491"/>
      <c r="F540" s="162" t="s">
        <v>724</v>
      </c>
      <c r="G540" s="117"/>
      <c r="H540" s="255"/>
      <c r="I540" s="117"/>
      <c r="J540" s="130">
        <f t="shared" si="331"/>
        <v>7</v>
      </c>
      <c r="K540" s="211"/>
      <c r="L540" s="127">
        <v>1</v>
      </c>
      <c r="M540" s="127">
        <v>1</v>
      </c>
      <c r="N540" s="127">
        <v>1</v>
      </c>
      <c r="O540" s="127">
        <v>1</v>
      </c>
      <c r="P540" s="127">
        <v>1</v>
      </c>
      <c r="Q540" s="127">
        <v>1</v>
      </c>
      <c r="R540" s="127">
        <v>1</v>
      </c>
    </row>
    <row r="541" spans="1:18" ht="15.75" customHeight="1">
      <c r="A541" s="120"/>
      <c r="B541" s="122"/>
      <c r="C541" s="122"/>
      <c r="D541" s="122">
        <v>89</v>
      </c>
      <c r="E541" s="122">
        <v>159</v>
      </c>
      <c r="F541" s="101" t="s">
        <v>725</v>
      </c>
      <c r="G541" s="58" t="s">
        <v>705</v>
      </c>
      <c r="H541" s="246" t="s">
        <v>58</v>
      </c>
      <c r="I541" s="58" t="s">
        <v>300</v>
      </c>
      <c r="J541" s="202">
        <f t="shared" ref="J541" si="332">J542*100/J543</f>
        <v>100</v>
      </c>
      <c r="K541" s="159"/>
      <c r="L541" s="202">
        <f t="shared" ref="L541:O541" si="333">L542*100/L543</f>
        <v>100</v>
      </c>
      <c r="M541" s="202">
        <f t="shared" si="333"/>
        <v>100</v>
      </c>
      <c r="N541" s="202">
        <f t="shared" si="333"/>
        <v>100</v>
      </c>
      <c r="O541" s="202">
        <f t="shared" si="333"/>
        <v>100</v>
      </c>
      <c r="P541" s="202">
        <v>100</v>
      </c>
      <c r="Q541" s="202">
        <f t="shared" ref="Q541:R541" si="334">Q542*100/Q543</f>
        <v>100</v>
      </c>
      <c r="R541" s="202">
        <f t="shared" si="334"/>
        <v>100</v>
      </c>
    </row>
    <row r="542" spans="1:18" ht="15.75" customHeight="1">
      <c r="A542" s="120"/>
      <c r="B542" s="122"/>
      <c r="C542" s="122"/>
      <c r="D542" s="122"/>
      <c r="E542" s="122"/>
      <c r="F542" s="66" t="s">
        <v>726</v>
      </c>
      <c r="G542" s="117"/>
      <c r="H542" s="255"/>
      <c r="I542" s="117"/>
      <c r="J542" s="111">
        <f t="shared" ref="J542:J543" si="335">SUM(L542:R542)</f>
        <v>7</v>
      </c>
      <c r="K542" s="111"/>
      <c r="L542" s="127">
        <v>1</v>
      </c>
      <c r="M542" s="127">
        <v>1</v>
      </c>
      <c r="N542" s="127">
        <v>1</v>
      </c>
      <c r="O542" s="127">
        <v>1</v>
      </c>
      <c r="P542" s="127">
        <v>1</v>
      </c>
      <c r="Q542" s="127">
        <v>1</v>
      </c>
      <c r="R542" s="127">
        <v>1</v>
      </c>
    </row>
    <row r="543" spans="1:18" ht="15.75" customHeight="1">
      <c r="A543" s="120"/>
      <c r="B543" s="122"/>
      <c r="C543" s="122"/>
      <c r="D543" s="122"/>
      <c r="E543" s="122"/>
      <c r="F543" s="149" t="s">
        <v>724</v>
      </c>
      <c r="G543" s="117"/>
      <c r="H543" s="255"/>
      <c r="I543" s="117"/>
      <c r="J543" s="130">
        <f t="shared" si="335"/>
        <v>7</v>
      </c>
      <c r="K543" s="130"/>
      <c r="L543" s="118">
        <v>1</v>
      </c>
      <c r="M543" s="118">
        <v>1</v>
      </c>
      <c r="N543" s="118">
        <v>1</v>
      </c>
      <c r="O543" s="118">
        <v>1</v>
      </c>
      <c r="P543" s="118">
        <v>1</v>
      </c>
      <c r="Q543" s="118">
        <v>1</v>
      </c>
      <c r="R543" s="118">
        <v>1</v>
      </c>
    </row>
    <row r="544" spans="1:18" ht="15.75" customHeight="1">
      <c r="A544" s="120"/>
      <c r="B544" s="122"/>
      <c r="C544" s="122"/>
      <c r="D544" s="122">
        <v>90</v>
      </c>
      <c r="E544" s="122">
        <v>160</v>
      </c>
      <c r="F544" s="101" t="s">
        <v>727</v>
      </c>
      <c r="G544" s="58" t="s">
        <v>728</v>
      </c>
      <c r="H544" s="246" t="s">
        <v>58</v>
      </c>
      <c r="I544" s="58" t="s">
        <v>268</v>
      </c>
      <c r="J544" s="203">
        <f t="shared" ref="J544" si="336">J545*100/J546</f>
        <v>0.39880677368699108</v>
      </c>
      <c r="K544" s="159"/>
      <c r="L544" s="203">
        <f t="shared" ref="L544:O544" si="337">L545*100/L546</f>
        <v>0</v>
      </c>
      <c r="M544" s="203">
        <f t="shared" si="337"/>
        <v>3.9185559814082125</v>
      </c>
      <c r="N544" s="203">
        <f t="shared" si="337"/>
        <v>1.7109376369025446</v>
      </c>
      <c r="O544" s="203">
        <f t="shared" si="337"/>
        <v>0.79468174817044379</v>
      </c>
      <c r="P544" s="203">
        <v>0.82084297196069422</v>
      </c>
      <c r="Q544" s="203">
        <f t="shared" ref="Q544:R544" si="338">Q545*100/Q546</f>
        <v>1.1397787347942598</v>
      </c>
      <c r="R544" s="203">
        <f t="shared" si="338"/>
        <v>0.23667961799283271</v>
      </c>
    </row>
    <row r="545" spans="1:18" ht="15.75" customHeight="1">
      <c r="A545" s="120"/>
      <c r="B545" s="122"/>
      <c r="C545" s="122"/>
      <c r="D545" s="122"/>
      <c r="E545" s="122"/>
      <c r="F545" s="66" t="s">
        <v>729</v>
      </c>
      <c r="G545" s="69" t="s">
        <v>588</v>
      </c>
      <c r="H545" s="191"/>
      <c r="I545" s="69"/>
      <c r="J545" s="111">
        <f t="shared" ref="J545:J546" si="339">SUM(L545:R545)</f>
        <v>920042.66000000015</v>
      </c>
      <c r="K545" s="111"/>
      <c r="L545" s="111">
        <v>0</v>
      </c>
      <c r="M545" s="111">
        <v>499199.13</v>
      </c>
      <c r="N545" s="111">
        <v>236534.45</v>
      </c>
      <c r="O545" s="111">
        <v>79454.490000000005</v>
      </c>
      <c r="P545" s="111">
        <v>66131.66</v>
      </c>
      <c r="Q545" s="111">
        <v>23079.93</v>
      </c>
      <c r="R545" s="111">
        <v>15643</v>
      </c>
    </row>
    <row r="546" spans="1:18" ht="15.75" customHeight="1">
      <c r="A546" s="399"/>
      <c r="B546" s="122"/>
      <c r="C546" s="122"/>
      <c r="D546" s="122"/>
      <c r="E546" s="122"/>
      <c r="F546" s="93" t="s">
        <v>730</v>
      </c>
      <c r="G546" s="96" t="s">
        <v>588</v>
      </c>
      <c r="H546" s="195"/>
      <c r="I546" s="96"/>
      <c r="J546" s="130">
        <f t="shared" si="339"/>
        <v>230698854.85999998</v>
      </c>
      <c r="K546" s="211"/>
      <c r="L546" s="211">
        <v>177445509.69999999</v>
      </c>
      <c r="M546" s="211">
        <v>12739364.51</v>
      </c>
      <c r="N546" s="211">
        <v>13824843.460000001</v>
      </c>
      <c r="O546" s="211">
        <v>9998277.9499999993</v>
      </c>
      <c r="P546" s="211">
        <v>8056554.3300000001</v>
      </c>
      <c r="Q546" s="211">
        <v>2024948.29</v>
      </c>
      <c r="R546" s="492">
        <v>6609356.6200000001</v>
      </c>
    </row>
    <row r="547" spans="1:18" ht="15.75" customHeight="1">
      <c r="A547" s="54" t="s">
        <v>39</v>
      </c>
      <c r="B547" s="122"/>
      <c r="C547" s="122"/>
      <c r="D547" s="122"/>
      <c r="E547" s="122"/>
      <c r="F547" s="238" t="s">
        <v>731</v>
      </c>
      <c r="G547" s="493"/>
      <c r="H547" s="249"/>
      <c r="I547" s="493"/>
      <c r="J547" s="60"/>
      <c r="K547" s="61"/>
      <c r="L547" s="61"/>
      <c r="M547" s="61"/>
      <c r="N547" s="61"/>
      <c r="O547" s="61"/>
      <c r="P547" s="61"/>
      <c r="Q547" s="61"/>
      <c r="R547" s="60"/>
    </row>
    <row r="548" spans="1:18" ht="15.75" customHeight="1">
      <c r="A548" s="63"/>
      <c r="B548" s="122"/>
      <c r="C548" s="122"/>
      <c r="D548" s="122">
        <v>91</v>
      </c>
      <c r="E548" s="122">
        <v>161</v>
      </c>
      <c r="F548" s="66" t="s">
        <v>732</v>
      </c>
      <c r="G548" s="69" t="s">
        <v>361</v>
      </c>
      <c r="H548" s="191" t="s">
        <v>58</v>
      </c>
      <c r="I548" s="69" t="s">
        <v>609</v>
      </c>
      <c r="J548" s="202">
        <f t="shared" ref="J548" si="340">J549*100/J550</f>
        <v>100</v>
      </c>
      <c r="K548" s="159"/>
      <c r="L548" s="202">
        <f t="shared" ref="L548:O548" si="341">L549*100/L550</f>
        <v>100</v>
      </c>
      <c r="M548" s="202">
        <f t="shared" si="341"/>
        <v>100</v>
      </c>
      <c r="N548" s="202">
        <f t="shared" si="341"/>
        <v>100</v>
      </c>
      <c r="O548" s="202">
        <f t="shared" si="341"/>
        <v>100</v>
      </c>
      <c r="P548" s="202">
        <v>100</v>
      </c>
      <c r="Q548" s="202">
        <f t="shared" ref="Q548:R548" si="342">Q549*100/Q550</f>
        <v>100</v>
      </c>
      <c r="R548" s="202">
        <f t="shared" si="342"/>
        <v>100</v>
      </c>
    </row>
    <row r="549" spans="1:18" ht="15.75" customHeight="1">
      <c r="A549" s="63"/>
      <c r="B549" s="122"/>
      <c r="C549" s="122"/>
      <c r="D549" s="122"/>
      <c r="E549" s="122"/>
      <c r="F549" s="66" t="s">
        <v>733</v>
      </c>
      <c r="G549" s="69" t="s">
        <v>203</v>
      </c>
      <c r="H549" s="191"/>
      <c r="I549" s="69"/>
      <c r="J549" s="111">
        <v>7</v>
      </c>
      <c r="K549" s="111"/>
      <c r="L549" s="85">
        <v>1</v>
      </c>
      <c r="M549" s="85">
        <v>1</v>
      </c>
      <c r="N549" s="85">
        <v>1</v>
      </c>
      <c r="O549" s="85">
        <v>1</v>
      </c>
      <c r="P549" s="127">
        <v>1</v>
      </c>
      <c r="Q549" s="118">
        <v>1</v>
      </c>
      <c r="R549" s="85">
        <v>1</v>
      </c>
    </row>
    <row r="550" spans="1:18" ht="15.75" customHeight="1">
      <c r="A550" s="63"/>
      <c r="B550" s="122"/>
      <c r="C550" s="122"/>
      <c r="D550" s="122"/>
      <c r="E550" s="122"/>
      <c r="F550" s="149" t="s">
        <v>734</v>
      </c>
      <c r="G550" s="117" t="s">
        <v>203</v>
      </c>
      <c r="H550" s="195"/>
      <c r="I550" s="117"/>
      <c r="J550" s="130">
        <v>7</v>
      </c>
      <c r="K550" s="130"/>
      <c r="L550" s="118">
        <v>1</v>
      </c>
      <c r="M550" s="118">
        <v>1</v>
      </c>
      <c r="N550" s="118">
        <v>1</v>
      </c>
      <c r="O550" s="118">
        <v>1</v>
      </c>
      <c r="P550" s="384">
        <v>1</v>
      </c>
      <c r="Q550" s="384">
        <v>1</v>
      </c>
      <c r="R550" s="118">
        <v>1</v>
      </c>
    </row>
    <row r="551" spans="1:18" ht="15.75" customHeight="1">
      <c r="A551" s="63"/>
      <c r="B551" s="122"/>
      <c r="C551" s="122"/>
      <c r="D551" s="122">
        <v>92</v>
      </c>
      <c r="E551" s="122">
        <v>162</v>
      </c>
      <c r="F551" s="150" t="s">
        <v>735</v>
      </c>
      <c r="G551" s="58" t="s">
        <v>168</v>
      </c>
      <c r="H551" s="249" t="s">
        <v>58</v>
      </c>
      <c r="I551" s="58" t="s">
        <v>609</v>
      </c>
      <c r="J551" s="494">
        <v>93.15</v>
      </c>
      <c r="K551" s="483"/>
      <c r="L551" s="494">
        <f t="shared" ref="L551:O551" si="343">L552/L553*100</f>
        <v>100</v>
      </c>
      <c r="M551" s="494">
        <f t="shared" si="343"/>
        <v>100</v>
      </c>
      <c r="N551" s="494">
        <f t="shared" si="343"/>
        <v>100</v>
      </c>
      <c r="O551" s="494">
        <f t="shared" si="343"/>
        <v>100</v>
      </c>
      <c r="P551" s="494">
        <v>100</v>
      </c>
      <c r="Q551" s="494">
        <f>Q552/Q553*100</f>
        <v>100</v>
      </c>
      <c r="R551" s="495">
        <v>16.670000000000002</v>
      </c>
    </row>
    <row r="552" spans="1:18" ht="15.75" customHeight="1">
      <c r="A552" s="63"/>
      <c r="B552" s="122"/>
      <c r="C552" s="122"/>
      <c r="D552" s="122"/>
      <c r="E552" s="122"/>
      <c r="F552" s="66" t="s">
        <v>736</v>
      </c>
      <c r="G552" s="69" t="s">
        <v>203</v>
      </c>
      <c r="H552" s="191"/>
      <c r="I552" s="69"/>
      <c r="J552" s="483">
        <f t="shared" ref="J552:J553" si="344">SUM(L552:R552)</f>
        <v>68</v>
      </c>
      <c r="K552" s="111"/>
      <c r="L552" s="111">
        <v>21</v>
      </c>
      <c r="M552" s="111">
        <v>5</v>
      </c>
      <c r="N552" s="111">
        <v>16</v>
      </c>
      <c r="O552" s="111">
        <v>14</v>
      </c>
      <c r="P552" s="111">
        <v>8</v>
      </c>
      <c r="Q552" s="111">
        <v>3</v>
      </c>
      <c r="R552" s="198">
        <v>1</v>
      </c>
    </row>
    <row r="553" spans="1:18" ht="15.75" customHeight="1">
      <c r="A553" s="63"/>
      <c r="B553" s="122"/>
      <c r="C553" s="122"/>
      <c r="D553" s="122"/>
      <c r="E553" s="122"/>
      <c r="F553" s="93" t="s">
        <v>737</v>
      </c>
      <c r="G553" s="96" t="s">
        <v>203</v>
      </c>
      <c r="H553" s="195"/>
      <c r="I553" s="96"/>
      <c r="J553" s="496">
        <f t="shared" si="344"/>
        <v>73</v>
      </c>
      <c r="K553" s="130"/>
      <c r="L553" s="211">
        <v>21</v>
      </c>
      <c r="M553" s="211">
        <v>5</v>
      </c>
      <c r="N553" s="211">
        <v>16</v>
      </c>
      <c r="O553" s="211">
        <v>14</v>
      </c>
      <c r="P553" s="211">
        <v>8</v>
      </c>
      <c r="Q553" s="211">
        <v>3</v>
      </c>
      <c r="R553" s="211">
        <v>6</v>
      </c>
    </row>
    <row r="554" spans="1:18" ht="15.75" customHeight="1">
      <c r="A554" s="63"/>
      <c r="B554" s="122">
        <v>70</v>
      </c>
      <c r="C554" s="122"/>
      <c r="D554" s="122">
        <v>93</v>
      </c>
      <c r="E554" s="122">
        <v>163</v>
      </c>
      <c r="F554" s="158" t="s">
        <v>738</v>
      </c>
      <c r="G554" s="147" t="s">
        <v>739</v>
      </c>
      <c r="H554" s="249" t="s">
        <v>58</v>
      </c>
      <c r="I554" s="104" t="s">
        <v>268</v>
      </c>
      <c r="J554" s="203">
        <f t="shared" ref="J554" si="345">J555*100/J556</f>
        <v>0</v>
      </c>
      <c r="K554" s="159"/>
      <c r="L554" s="203">
        <f t="shared" ref="L554:O554" si="346">L555*100/L556</f>
        <v>0</v>
      </c>
      <c r="M554" s="203">
        <f t="shared" si="346"/>
        <v>0</v>
      </c>
      <c r="N554" s="203">
        <f t="shared" si="346"/>
        <v>0</v>
      </c>
      <c r="O554" s="203">
        <f t="shared" si="346"/>
        <v>0</v>
      </c>
      <c r="P554" s="203">
        <v>0</v>
      </c>
      <c r="Q554" s="203">
        <f t="shared" ref="Q554:R554" si="347">Q555*100/Q556</f>
        <v>0</v>
      </c>
      <c r="R554" s="203">
        <f t="shared" si="347"/>
        <v>0</v>
      </c>
    </row>
    <row r="555" spans="1:18" ht="15.75" customHeight="1">
      <c r="A555" s="63"/>
      <c r="B555" s="122"/>
      <c r="C555" s="122"/>
      <c r="D555" s="122"/>
      <c r="E555" s="122"/>
      <c r="F555" s="110" t="s">
        <v>740</v>
      </c>
      <c r="G555" s="67" t="s">
        <v>203</v>
      </c>
      <c r="H555" s="191"/>
      <c r="I555" s="69"/>
      <c r="J555" s="111">
        <f t="shared" ref="J555:J556" si="348">SUM(L555:R555)</f>
        <v>0</v>
      </c>
      <c r="K555" s="111"/>
      <c r="L555" s="111">
        <v>0</v>
      </c>
      <c r="M555" s="111">
        <v>0</v>
      </c>
      <c r="N555" s="111">
        <v>0</v>
      </c>
      <c r="O555" s="111">
        <v>0</v>
      </c>
      <c r="P555" s="111">
        <v>0</v>
      </c>
      <c r="Q555" s="111">
        <v>0</v>
      </c>
      <c r="R555" s="198">
        <v>0</v>
      </c>
    </row>
    <row r="556" spans="1:18" ht="15.75" customHeight="1">
      <c r="A556" s="63"/>
      <c r="B556" s="122"/>
      <c r="C556" s="122"/>
      <c r="D556" s="122"/>
      <c r="E556" s="122"/>
      <c r="F556" s="162" t="s">
        <v>741</v>
      </c>
      <c r="G556" s="163" t="s">
        <v>203</v>
      </c>
      <c r="H556" s="255"/>
      <c r="I556" s="117"/>
      <c r="J556" s="130">
        <f t="shared" si="348"/>
        <v>7</v>
      </c>
      <c r="K556" s="211"/>
      <c r="L556" s="111">
        <v>1</v>
      </c>
      <c r="M556" s="111">
        <v>1</v>
      </c>
      <c r="N556" s="111">
        <v>1</v>
      </c>
      <c r="O556" s="111">
        <v>1</v>
      </c>
      <c r="P556" s="111">
        <v>1</v>
      </c>
      <c r="Q556" s="111">
        <v>1</v>
      </c>
      <c r="R556" s="198">
        <v>1</v>
      </c>
    </row>
    <row r="557" spans="1:18" ht="15.75" customHeight="1">
      <c r="A557" s="63"/>
      <c r="B557" s="122"/>
      <c r="C557" s="122"/>
      <c r="D557" s="122"/>
      <c r="E557" s="122"/>
      <c r="F557" s="128" t="s">
        <v>742</v>
      </c>
      <c r="G557" s="58"/>
      <c r="H557" s="246"/>
      <c r="I557" s="58"/>
      <c r="J557" s="60"/>
      <c r="K557" s="61"/>
      <c r="L557" s="61"/>
      <c r="M557" s="61"/>
      <c r="N557" s="61"/>
      <c r="O557" s="61"/>
      <c r="P557" s="61"/>
      <c r="Q557" s="61"/>
      <c r="R557" s="60"/>
    </row>
    <row r="558" spans="1:18" ht="15.75" customHeight="1">
      <c r="A558" s="63"/>
      <c r="B558" s="122"/>
      <c r="C558" s="122"/>
      <c r="D558" s="122">
        <v>94</v>
      </c>
      <c r="E558" s="122">
        <v>164</v>
      </c>
      <c r="F558" s="110" t="s">
        <v>743</v>
      </c>
      <c r="G558" s="67" t="s">
        <v>126</v>
      </c>
      <c r="H558" s="191" t="s">
        <v>58</v>
      </c>
      <c r="I558" s="69" t="s">
        <v>609</v>
      </c>
      <c r="J558" s="203">
        <f t="shared" ref="J558" si="349">J559*100/J560</f>
        <v>10.95890410958904</v>
      </c>
      <c r="K558" s="159"/>
      <c r="L558" s="203">
        <f t="shared" ref="L558:O558" si="350">L559*100/L560</f>
        <v>19.047619047619047</v>
      </c>
      <c r="M558" s="203">
        <f t="shared" si="350"/>
        <v>40</v>
      </c>
      <c r="N558" s="203">
        <f t="shared" si="350"/>
        <v>0</v>
      </c>
      <c r="O558" s="203">
        <f t="shared" si="350"/>
        <v>0</v>
      </c>
      <c r="P558" s="203">
        <v>0</v>
      </c>
      <c r="Q558" s="203">
        <f t="shared" ref="Q558:R558" si="351">Q559*100/Q560</f>
        <v>0</v>
      </c>
      <c r="R558" s="203">
        <f t="shared" si="351"/>
        <v>33.333333333333336</v>
      </c>
    </row>
    <row r="559" spans="1:18" ht="15.75" customHeight="1">
      <c r="A559" s="63"/>
      <c r="B559" s="122"/>
      <c r="C559" s="122"/>
      <c r="D559" s="122"/>
      <c r="E559" s="122"/>
      <c r="F559" s="66" t="s">
        <v>744</v>
      </c>
      <c r="G559" s="67" t="s">
        <v>203</v>
      </c>
      <c r="H559" s="191"/>
      <c r="I559" s="69"/>
      <c r="J559" s="111">
        <f t="shared" ref="J559:J560" si="352">SUM(L559:R559)</f>
        <v>8</v>
      </c>
      <c r="K559" s="111"/>
      <c r="L559" s="85">
        <v>4</v>
      </c>
      <c r="M559" s="85">
        <v>2</v>
      </c>
      <c r="N559" s="85">
        <v>0</v>
      </c>
      <c r="O559" s="85">
        <v>0</v>
      </c>
      <c r="P559" s="85">
        <v>0</v>
      </c>
      <c r="Q559" s="85">
        <v>0</v>
      </c>
      <c r="R559" s="85">
        <v>2</v>
      </c>
    </row>
    <row r="560" spans="1:18" ht="15.75" customHeight="1">
      <c r="A560" s="63"/>
      <c r="B560" s="122"/>
      <c r="C560" s="122"/>
      <c r="D560" s="122"/>
      <c r="E560" s="122"/>
      <c r="F560" s="93" t="s">
        <v>745</v>
      </c>
      <c r="G560" s="160" t="s">
        <v>203</v>
      </c>
      <c r="H560" s="195"/>
      <c r="I560" s="96"/>
      <c r="J560" s="211">
        <f t="shared" si="352"/>
        <v>73</v>
      </c>
      <c r="K560" s="211"/>
      <c r="L560" s="211">
        <v>21</v>
      </c>
      <c r="M560" s="211">
        <v>5</v>
      </c>
      <c r="N560" s="211">
        <v>16</v>
      </c>
      <c r="O560" s="211">
        <v>14</v>
      </c>
      <c r="P560" s="211">
        <v>8</v>
      </c>
      <c r="Q560" s="211">
        <v>3</v>
      </c>
      <c r="R560" s="492">
        <v>6</v>
      </c>
    </row>
    <row r="561" spans="1:18" ht="15.75" customHeight="1">
      <c r="A561" s="63"/>
      <c r="B561" s="122"/>
      <c r="C561" s="122"/>
      <c r="D561" s="122">
        <v>95</v>
      </c>
      <c r="E561" s="122">
        <v>165</v>
      </c>
      <c r="F561" s="158" t="s">
        <v>746</v>
      </c>
      <c r="G561" s="147" t="s">
        <v>126</v>
      </c>
      <c r="H561" s="249" t="s">
        <v>58</v>
      </c>
      <c r="I561" s="104" t="s">
        <v>609</v>
      </c>
      <c r="J561" s="336">
        <f t="shared" ref="J561" si="353">J562*100/J563</f>
        <v>42.857142857142854</v>
      </c>
      <c r="K561" s="61"/>
      <c r="L561" s="336">
        <f t="shared" ref="L561:O561" si="354">L562*100/L563</f>
        <v>0</v>
      </c>
      <c r="M561" s="336">
        <f t="shared" si="354"/>
        <v>0</v>
      </c>
      <c r="N561" s="336">
        <f t="shared" si="354"/>
        <v>0</v>
      </c>
      <c r="O561" s="336">
        <f t="shared" si="354"/>
        <v>0</v>
      </c>
      <c r="P561" s="467">
        <v>100</v>
      </c>
      <c r="Q561" s="467">
        <f t="shared" ref="Q561:R561" si="355">Q562*100/Q563</f>
        <v>100</v>
      </c>
      <c r="R561" s="467">
        <f t="shared" si="355"/>
        <v>100</v>
      </c>
    </row>
    <row r="562" spans="1:18" ht="15.75" customHeight="1">
      <c r="A562" s="63"/>
      <c r="B562" s="122"/>
      <c r="C562" s="122"/>
      <c r="D562" s="122"/>
      <c r="E562" s="122"/>
      <c r="F562" s="66" t="s">
        <v>747</v>
      </c>
      <c r="G562" s="67" t="s">
        <v>203</v>
      </c>
      <c r="H562" s="191"/>
      <c r="I562" s="69"/>
      <c r="J562" s="111">
        <f t="shared" ref="J562:J563" si="356">SUM(L562:R562)</f>
        <v>3</v>
      </c>
      <c r="K562" s="111"/>
      <c r="L562" s="111">
        <v>0</v>
      </c>
      <c r="M562" s="111">
        <v>0</v>
      </c>
      <c r="N562" s="111">
        <v>0</v>
      </c>
      <c r="O562" s="111">
        <v>0</v>
      </c>
      <c r="P562" s="111">
        <v>1</v>
      </c>
      <c r="Q562" s="111">
        <v>1</v>
      </c>
      <c r="R562" s="111">
        <v>1</v>
      </c>
    </row>
    <row r="563" spans="1:18" ht="15.75" customHeight="1">
      <c r="A563" s="63"/>
      <c r="B563" s="122"/>
      <c r="C563" s="122"/>
      <c r="D563" s="122"/>
      <c r="E563" s="122"/>
      <c r="F563" s="149" t="s">
        <v>748</v>
      </c>
      <c r="G563" s="163" t="s">
        <v>203</v>
      </c>
      <c r="H563" s="255"/>
      <c r="I563" s="117"/>
      <c r="J563" s="130">
        <f t="shared" si="356"/>
        <v>7</v>
      </c>
      <c r="K563" s="130"/>
      <c r="L563" s="130">
        <v>1</v>
      </c>
      <c r="M563" s="130">
        <v>1</v>
      </c>
      <c r="N563" s="130">
        <v>1</v>
      </c>
      <c r="O563" s="130">
        <v>1</v>
      </c>
      <c r="P563" s="130">
        <v>1</v>
      </c>
      <c r="Q563" s="130">
        <v>1</v>
      </c>
      <c r="R563" s="130">
        <v>1</v>
      </c>
    </row>
    <row r="564" spans="1:18" ht="15.75" customHeight="1">
      <c r="A564" s="63"/>
      <c r="B564" s="122"/>
      <c r="C564" s="122"/>
      <c r="D564" s="122">
        <v>96</v>
      </c>
      <c r="E564" s="122">
        <v>166</v>
      </c>
      <c r="F564" s="150" t="s">
        <v>749</v>
      </c>
      <c r="G564" s="56" t="s">
        <v>126</v>
      </c>
      <c r="H564" s="246" t="s">
        <v>58</v>
      </c>
      <c r="I564" s="58" t="s">
        <v>609</v>
      </c>
      <c r="J564" s="203">
        <f t="shared" ref="J564" si="357">J565*100/J566</f>
        <v>56.164383561643838</v>
      </c>
      <c r="K564" s="159"/>
      <c r="L564" s="203">
        <f t="shared" ref="L564:O564" si="358">L565*100/L566</f>
        <v>57.142857142857146</v>
      </c>
      <c r="M564" s="203">
        <f t="shared" si="358"/>
        <v>60</v>
      </c>
      <c r="N564" s="203">
        <f t="shared" si="358"/>
        <v>37.5</v>
      </c>
      <c r="O564" s="203">
        <f t="shared" si="358"/>
        <v>64.285714285714292</v>
      </c>
      <c r="P564" s="202">
        <v>100</v>
      </c>
      <c r="Q564" s="203">
        <f t="shared" ref="Q564:R564" si="359">Q565*100/Q566</f>
        <v>0</v>
      </c>
      <c r="R564" s="203">
        <f t="shared" si="359"/>
        <v>50</v>
      </c>
    </row>
    <row r="565" spans="1:18" ht="15.75" customHeight="1">
      <c r="A565" s="63"/>
      <c r="B565" s="122"/>
      <c r="C565" s="122"/>
      <c r="D565" s="122"/>
      <c r="E565" s="122"/>
      <c r="F565" s="497" t="s">
        <v>750</v>
      </c>
      <c r="G565" s="67" t="s">
        <v>203</v>
      </c>
      <c r="H565" s="191"/>
      <c r="I565" s="69"/>
      <c r="J565" s="111">
        <f t="shared" ref="J565:J566" si="360">SUM(L565:R565)</f>
        <v>41</v>
      </c>
      <c r="K565" s="111"/>
      <c r="L565" s="111">
        <v>12</v>
      </c>
      <c r="M565" s="111">
        <v>3</v>
      </c>
      <c r="N565" s="111">
        <v>6</v>
      </c>
      <c r="O565" s="111">
        <v>9</v>
      </c>
      <c r="P565" s="111">
        <v>8</v>
      </c>
      <c r="Q565" s="111">
        <v>0</v>
      </c>
      <c r="R565" s="111">
        <v>3</v>
      </c>
    </row>
    <row r="566" spans="1:18" ht="15.75" customHeight="1">
      <c r="A566" s="63"/>
      <c r="B566" s="182"/>
      <c r="C566" s="182"/>
      <c r="D566" s="182"/>
      <c r="E566" s="182"/>
      <c r="F566" s="498" t="s">
        <v>745</v>
      </c>
      <c r="G566" s="163" t="s">
        <v>203</v>
      </c>
      <c r="H566" s="255"/>
      <c r="I566" s="117"/>
      <c r="J566" s="211">
        <f t="shared" si="360"/>
        <v>73</v>
      </c>
      <c r="K566" s="211"/>
      <c r="L566" s="211">
        <v>21</v>
      </c>
      <c r="M566" s="211">
        <v>5</v>
      </c>
      <c r="N566" s="211">
        <v>16</v>
      </c>
      <c r="O566" s="211">
        <v>14</v>
      </c>
      <c r="P566" s="211">
        <v>8</v>
      </c>
      <c r="Q566" s="211">
        <v>3</v>
      </c>
      <c r="R566" s="492">
        <v>6</v>
      </c>
    </row>
    <row r="567" spans="1:18" ht="15.75" customHeight="1">
      <c r="A567" s="63"/>
      <c r="B567" s="102"/>
      <c r="C567" s="102"/>
      <c r="D567" s="102">
        <v>97</v>
      </c>
      <c r="E567" s="102">
        <v>167</v>
      </c>
      <c r="F567" s="499" t="s">
        <v>751</v>
      </c>
      <c r="G567" s="58" t="s">
        <v>126</v>
      </c>
      <c r="H567" s="246" t="s">
        <v>58</v>
      </c>
      <c r="I567" s="58" t="s">
        <v>609</v>
      </c>
      <c r="J567" s="467">
        <f t="shared" ref="J567:O567" si="361">J568*100/J569</f>
        <v>100</v>
      </c>
      <c r="K567" s="297"/>
      <c r="L567" s="467">
        <f t="shared" si="361"/>
        <v>100</v>
      </c>
      <c r="M567" s="467">
        <f t="shared" si="361"/>
        <v>100</v>
      </c>
      <c r="N567" s="467">
        <f t="shared" si="361"/>
        <v>100</v>
      </c>
      <c r="O567" s="467">
        <f t="shared" si="361"/>
        <v>100</v>
      </c>
      <c r="P567" s="467">
        <v>100</v>
      </c>
      <c r="Q567" s="467">
        <f t="shared" ref="Q567:R567" si="362">Q568*100/Q569</f>
        <v>100</v>
      </c>
      <c r="R567" s="467">
        <f t="shared" si="362"/>
        <v>100</v>
      </c>
    </row>
    <row r="568" spans="1:18" ht="15.75" customHeight="1">
      <c r="A568" s="120"/>
      <c r="B568" s="122"/>
      <c r="C568" s="122"/>
      <c r="D568" s="122"/>
      <c r="E568" s="122"/>
      <c r="F568" s="66" t="s">
        <v>752</v>
      </c>
      <c r="G568" s="69" t="s">
        <v>203</v>
      </c>
      <c r="H568" s="191"/>
      <c r="I568" s="69"/>
      <c r="J568" s="111">
        <f t="shared" ref="J568:J569" si="363">SUM(L568:R568)</f>
        <v>73</v>
      </c>
      <c r="K568" s="130"/>
      <c r="L568" s="211">
        <v>21</v>
      </c>
      <c r="M568" s="211">
        <v>5</v>
      </c>
      <c r="N568" s="211">
        <v>16</v>
      </c>
      <c r="O568" s="211">
        <v>14</v>
      </c>
      <c r="P568" s="211">
        <v>8</v>
      </c>
      <c r="Q568" s="211">
        <v>3</v>
      </c>
      <c r="R568" s="211">
        <v>6</v>
      </c>
    </row>
    <row r="569" spans="1:18" ht="15.75" customHeight="1">
      <c r="A569" s="120"/>
      <c r="B569" s="193"/>
      <c r="C569" s="193"/>
      <c r="D569" s="193"/>
      <c r="E569" s="193"/>
      <c r="F569" s="93" t="s">
        <v>753</v>
      </c>
      <c r="G569" s="96" t="s">
        <v>203</v>
      </c>
      <c r="H569" s="195"/>
      <c r="I569" s="96"/>
      <c r="J569" s="130">
        <f t="shared" si="363"/>
        <v>73</v>
      </c>
      <c r="K569" s="130"/>
      <c r="L569" s="211">
        <v>21</v>
      </c>
      <c r="M569" s="211">
        <v>5</v>
      </c>
      <c r="N569" s="211">
        <v>16</v>
      </c>
      <c r="O569" s="211">
        <v>14</v>
      </c>
      <c r="P569" s="211">
        <v>8</v>
      </c>
      <c r="Q569" s="211">
        <v>3</v>
      </c>
      <c r="R569" s="211">
        <v>6</v>
      </c>
    </row>
    <row r="570" spans="1:18" ht="15.75" customHeight="1">
      <c r="A570" s="120"/>
      <c r="B570" s="122"/>
      <c r="C570" s="122"/>
      <c r="D570" s="122">
        <v>98</v>
      </c>
      <c r="E570" s="122">
        <v>168</v>
      </c>
      <c r="F570" s="158" t="s">
        <v>754</v>
      </c>
      <c r="G570" s="104" t="s">
        <v>755</v>
      </c>
      <c r="H570" s="249" t="s">
        <v>58</v>
      </c>
      <c r="I570" s="104" t="s">
        <v>609</v>
      </c>
      <c r="J570" s="202">
        <f t="shared" ref="J570:O570" si="364">J571*100/J572</f>
        <v>78.082191780821915</v>
      </c>
      <c r="K570" s="297"/>
      <c r="L570" s="202">
        <f t="shared" si="364"/>
        <v>76.19047619047619</v>
      </c>
      <c r="M570" s="203">
        <f t="shared" si="364"/>
        <v>60</v>
      </c>
      <c r="N570" s="202">
        <f t="shared" si="364"/>
        <v>93.75</v>
      </c>
      <c r="O570" s="203">
        <f t="shared" si="364"/>
        <v>64.285714285714292</v>
      </c>
      <c r="P570" s="202">
        <v>100</v>
      </c>
      <c r="Q570" s="203">
        <f t="shared" ref="Q570:R570" si="365">Q571*100/Q572</f>
        <v>66.666666666666671</v>
      </c>
      <c r="R570" s="203">
        <f t="shared" si="365"/>
        <v>66.666666666666671</v>
      </c>
    </row>
    <row r="571" spans="1:18" ht="15.75" customHeight="1">
      <c r="A571" s="120"/>
      <c r="B571" s="122"/>
      <c r="C571" s="122"/>
      <c r="D571" s="122"/>
      <c r="E571" s="122"/>
      <c r="F571" s="66" t="s">
        <v>756</v>
      </c>
      <c r="G571" s="69" t="s">
        <v>203</v>
      </c>
      <c r="H571" s="191"/>
      <c r="I571" s="69"/>
      <c r="J571" s="111">
        <f t="shared" ref="J571:J572" si="366">SUM(L571:R571)</f>
        <v>57</v>
      </c>
      <c r="K571" s="130"/>
      <c r="L571" s="111">
        <v>16</v>
      </c>
      <c r="M571" s="111">
        <v>3</v>
      </c>
      <c r="N571" s="111">
        <v>15</v>
      </c>
      <c r="O571" s="111">
        <v>9</v>
      </c>
      <c r="P571" s="111">
        <v>8</v>
      </c>
      <c r="Q571" s="111">
        <v>2</v>
      </c>
      <c r="R571" s="111">
        <v>4</v>
      </c>
    </row>
    <row r="572" spans="1:18" ht="15.75" customHeight="1">
      <c r="A572" s="120"/>
      <c r="B572" s="182"/>
      <c r="C572" s="182"/>
      <c r="D572" s="182"/>
      <c r="E572" s="182"/>
      <c r="F572" s="149" t="s">
        <v>757</v>
      </c>
      <c r="G572" s="117" t="s">
        <v>203</v>
      </c>
      <c r="H572" s="255"/>
      <c r="I572" s="117"/>
      <c r="J572" s="211">
        <f t="shared" si="366"/>
        <v>73</v>
      </c>
      <c r="K572" s="130"/>
      <c r="L572" s="211">
        <v>21</v>
      </c>
      <c r="M572" s="211">
        <v>5</v>
      </c>
      <c r="N572" s="211">
        <v>16</v>
      </c>
      <c r="O572" s="211">
        <v>14</v>
      </c>
      <c r="P572" s="211">
        <v>8</v>
      </c>
      <c r="Q572" s="211">
        <v>3</v>
      </c>
      <c r="R572" s="211">
        <v>6</v>
      </c>
    </row>
    <row r="573" spans="1:18" ht="15.75" customHeight="1">
      <c r="A573" s="120"/>
      <c r="B573" s="102"/>
      <c r="C573" s="102"/>
      <c r="D573" s="102">
        <v>99</v>
      </c>
      <c r="E573" s="102">
        <v>169</v>
      </c>
      <c r="F573" s="150" t="s">
        <v>758</v>
      </c>
      <c r="G573" s="58" t="s">
        <v>759</v>
      </c>
      <c r="H573" s="246" t="s">
        <v>58</v>
      </c>
      <c r="I573" s="58" t="s">
        <v>609</v>
      </c>
      <c r="J573" s="336">
        <f t="shared" ref="J573:O573" si="367">J574*100/J575</f>
        <v>38.356164383561641</v>
      </c>
      <c r="K573" s="161"/>
      <c r="L573" s="336">
        <f t="shared" si="367"/>
        <v>0</v>
      </c>
      <c r="M573" s="336">
        <f t="shared" si="367"/>
        <v>40</v>
      </c>
      <c r="N573" s="336">
        <f t="shared" si="367"/>
        <v>62.5</v>
      </c>
      <c r="O573" s="336">
        <f t="shared" si="367"/>
        <v>50</v>
      </c>
      <c r="P573" s="467">
        <v>100</v>
      </c>
      <c r="Q573" s="336">
        <f t="shared" ref="Q573:R573" si="368">Q574*100/Q575</f>
        <v>0</v>
      </c>
      <c r="R573" s="336">
        <f t="shared" si="368"/>
        <v>16.666666666666668</v>
      </c>
    </row>
    <row r="574" spans="1:18" ht="15.75" customHeight="1">
      <c r="A574" s="120"/>
      <c r="B574" s="122"/>
      <c r="C574" s="122"/>
      <c r="D574" s="122"/>
      <c r="E574" s="122"/>
      <c r="F574" s="66" t="s">
        <v>760</v>
      </c>
      <c r="G574" s="117" t="s">
        <v>203</v>
      </c>
      <c r="H574" s="255"/>
      <c r="I574" s="117"/>
      <c r="J574" s="111">
        <f t="shared" ref="J574:J575" si="369">SUM(L574:R574)</f>
        <v>28</v>
      </c>
      <c r="K574" s="130"/>
      <c r="L574" s="111">
        <v>0</v>
      </c>
      <c r="M574" s="111">
        <v>2</v>
      </c>
      <c r="N574" s="111">
        <v>10</v>
      </c>
      <c r="O574" s="111">
        <v>7</v>
      </c>
      <c r="P574" s="111">
        <v>8</v>
      </c>
      <c r="Q574" s="111">
        <v>0</v>
      </c>
      <c r="R574" s="111">
        <v>1</v>
      </c>
    </row>
    <row r="575" spans="1:18" ht="15.75" customHeight="1">
      <c r="A575" s="141"/>
      <c r="B575" s="171"/>
      <c r="C575" s="171"/>
      <c r="D575" s="171"/>
      <c r="E575" s="167"/>
      <c r="F575" s="168" t="s">
        <v>757</v>
      </c>
      <c r="G575" s="171" t="s">
        <v>203</v>
      </c>
      <c r="H575" s="266"/>
      <c r="I575" s="171"/>
      <c r="J575" s="172">
        <f t="shared" si="369"/>
        <v>73</v>
      </c>
      <c r="K575" s="172"/>
      <c r="L575" s="172">
        <v>21</v>
      </c>
      <c r="M575" s="172">
        <v>5</v>
      </c>
      <c r="N575" s="172">
        <v>16</v>
      </c>
      <c r="O575" s="172">
        <v>14</v>
      </c>
      <c r="P575" s="172">
        <v>8</v>
      </c>
      <c r="Q575" s="172">
        <v>3</v>
      </c>
      <c r="R575" s="172">
        <v>6</v>
      </c>
    </row>
    <row r="576" spans="1:18" ht="15.75" customHeight="1">
      <c r="A576" s="120"/>
      <c r="B576" s="122"/>
      <c r="C576" s="122"/>
      <c r="D576" s="122">
        <v>100</v>
      </c>
      <c r="E576" s="122">
        <v>170</v>
      </c>
      <c r="F576" s="500" t="s">
        <v>761</v>
      </c>
      <c r="G576" s="104" t="s">
        <v>180</v>
      </c>
      <c r="H576" s="103" t="s">
        <v>58</v>
      </c>
      <c r="I576" s="104" t="s">
        <v>609</v>
      </c>
      <c r="J576" s="203">
        <f t="shared" ref="J576:R576" si="370">J577*100/J578</f>
        <v>57.142857142857146</v>
      </c>
      <c r="K576" s="161"/>
      <c r="L576" s="202">
        <f t="shared" si="370"/>
        <v>100</v>
      </c>
      <c r="M576" s="203">
        <f t="shared" si="370"/>
        <v>0</v>
      </c>
      <c r="N576" s="203">
        <f t="shared" si="370"/>
        <v>0</v>
      </c>
      <c r="O576" s="202">
        <f t="shared" si="370"/>
        <v>100</v>
      </c>
      <c r="P576" s="202">
        <f t="shared" si="370"/>
        <v>100</v>
      </c>
      <c r="Q576" s="202">
        <f t="shared" si="370"/>
        <v>100</v>
      </c>
      <c r="R576" s="203">
        <f t="shared" si="370"/>
        <v>0</v>
      </c>
    </row>
    <row r="577" spans="1:18" ht="22.5" customHeight="1">
      <c r="A577" s="501"/>
      <c r="B577" s="122"/>
      <c r="C577" s="122"/>
      <c r="D577" s="122"/>
      <c r="E577" s="122"/>
      <c r="F577" s="66" t="s">
        <v>762</v>
      </c>
      <c r="G577" s="69" t="s">
        <v>203</v>
      </c>
      <c r="H577" s="68"/>
      <c r="I577" s="69"/>
      <c r="J577" s="111">
        <f t="shared" ref="J577:J578" si="371">SUM(L577:R577)</f>
        <v>4</v>
      </c>
      <c r="K577" s="111"/>
      <c r="L577" s="111">
        <v>1</v>
      </c>
      <c r="M577" s="111">
        <v>0</v>
      </c>
      <c r="N577" s="111">
        <v>0</v>
      </c>
      <c r="O577" s="111">
        <v>1</v>
      </c>
      <c r="P577" s="111">
        <v>1</v>
      </c>
      <c r="Q577" s="111">
        <v>1</v>
      </c>
      <c r="R577" s="111">
        <v>0</v>
      </c>
    </row>
    <row r="578" spans="1:18" ht="15.75" customHeight="1">
      <c r="A578" s="501"/>
      <c r="B578" s="182"/>
      <c r="C578" s="182"/>
      <c r="D578" s="182"/>
      <c r="E578" s="182"/>
      <c r="F578" s="149" t="s">
        <v>757</v>
      </c>
      <c r="G578" s="117"/>
      <c r="H578" s="116"/>
      <c r="I578" s="117"/>
      <c r="J578" s="130">
        <f t="shared" si="371"/>
        <v>7</v>
      </c>
      <c r="K578" s="111"/>
      <c r="L578" s="211">
        <v>1</v>
      </c>
      <c r="M578" s="211">
        <v>1</v>
      </c>
      <c r="N578" s="211">
        <v>1</v>
      </c>
      <c r="O578" s="211">
        <v>1</v>
      </c>
      <c r="P578" s="211">
        <v>1</v>
      </c>
      <c r="Q578" s="211">
        <v>1</v>
      </c>
      <c r="R578" s="211">
        <v>1</v>
      </c>
    </row>
    <row r="579" spans="1:18" ht="15.75" customHeight="1">
      <c r="A579" s="501"/>
      <c r="B579" s="102">
        <v>54</v>
      </c>
      <c r="C579" s="102"/>
      <c r="D579" s="102"/>
      <c r="E579" s="102"/>
      <c r="F579" s="445" t="s">
        <v>763</v>
      </c>
      <c r="G579" s="31"/>
      <c r="H579" s="502"/>
      <c r="I579" s="31"/>
      <c r="J579" s="490"/>
      <c r="K579" s="490"/>
      <c r="L579" s="490"/>
      <c r="M579" s="490"/>
      <c r="N579" s="490"/>
      <c r="O579" s="490"/>
      <c r="P579" s="490"/>
      <c r="Q579" s="490"/>
      <c r="R579" s="490"/>
    </row>
    <row r="580" spans="1:18" ht="15.75" customHeight="1">
      <c r="A580" s="501"/>
      <c r="B580" s="122">
        <v>54.1</v>
      </c>
      <c r="C580" s="122"/>
      <c r="D580" s="122"/>
      <c r="E580" s="122">
        <v>171</v>
      </c>
      <c r="F580" s="149" t="s">
        <v>764</v>
      </c>
      <c r="G580" s="117" t="s">
        <v>126</v>
      </c>
      <c r="H580" s="59" t="s">
        <v>58</v>
      </c>
      <c r="I580" s="58" t="s">
        <v>609</v>
      </c>
      <c r="J580" s="467">
        <f t="shared" ref="J580:O580" si="372">J581*100/J582</f>
        <v>93.541666666666671</v>
      </c>
      <c r="K580" s="161"/>
      <c r="L580" s="467">
        <f t="shared" si="372"/>
        <v>91.689497716894977</v>
      </c>
      <c r="M580" s="467">
        <f t="shared" si="372"/>
        <v>94.339622641509436</v>
      </c>
      <c r="N580" s="467">
        <f t="shared" si="372"/>
        <v>94.736842105263165</v>
      </c>
      <c r="O580" s="467">
        <f t="shared" si="372"/>
        <v>98.203592814371262</v>
      </c>
      <c r="P580" s="467">
        <v>96.732026143790847</v>
      </c>
      <c r="Q580" s="467">
        <f t="shared" ref="Q580:R580" si="373">Q581*100/Q582</f>
        <v>95</v>
      </c>
      <c r="R580" s="467">
        <f t="shared" si="373"/>
        <v>96.875</v>
      </c>
    </row>
    <row r="581" spans="1:18" ht="15.75" customHeight="1">
      <c r="A581" s="501"/>
      <c r="B581" s="122"/>
      <c r="C581" s="122"/>
      <c r="D581" s="122"/>
      <c r="E581" s="122"/>
      <c r="F581" s="149" t="s">
        <v>765</v>
      </c>
      <c r="G581" s="117" t="s">
        <v>63</v>
      </c>
      <c r="H581" s="116"/>
      <c r="I581" s="117"/>
      <c r="J581" s="111">
        <f t="shared" ref="J581:J582" si="374">SUM(L581:R581)</f>
        <v>1796</v>
      </c>
      <c r="K581" s="111"/>
      <c r="L581" s="111">
        <v>1004</v>
      </c>
      <c r="M581" s="111">
        <v>150</v>
      </c>
      <c r="N581" s="111">
        <v>180</v>
      </c>
      <c r="O581" s="111">
        <v>164</v>
      </c>
      <c r="P581" s="111">
        <v>148</v>
      </c>
      <c r="Q581" s="111">
        <v>57</v>
      </c>
      <c r="R581" s="111">
        <v>93</v>
      </c>
    </row>
    <row r="582" spans="1:18" ht="15.75" customHeight="1">
      <c r="A582" s="501"/>
      <c r="B582" s="193"/>
      <c r="C582" s="193"/>
      <c r="D582" s="193"/>
      <c r="E582" s="193"/>
      <c r="F582" s="93" t="s">
        <v>766</v>
      </c>
      <c r="G582" s="96" t="s">
        <v>63</v>
      </c>
      <c r="H582" s="95"/>
      <c r="I582" s="96"/>
      <c r="J582" s="130">
        <f t="shared" si="374"/>
        <v>1920</v>
      </c>
      <c r="K582" s="111"/>
      <c r="L582" s="130">
        <v>1095</v>
      </c>
      <c r="M582" s="130">
        <v>159</v>
      </c>
      <c r="N582" s="130">
        <v>190</v>
      </c>
      <c r="O582" s="130">
        <v>167</v>
      </c>
      <c r="P582" s="130">
        <v>153</v>
      </c>
      <c r="Q582" s="130">
        <v>60</v>
      </c>
      <c r="R582" s="200">
        <v>96</v>
      </c>
    </row>
    <row r="583" spans="1:18" ht="15.75" customHeight="1">
      <c r="A583" s="501"/>
      <c r="B583" s="122">
        <v>54.2</v>
      </c>
      <c r="C583" s="122"/>
      <c r="D583" s="122"/>
      <c r="E583" s="122">
        <v>172</v>
      </c>
      <c r="F583" s="183" t="s">
        <v>767</v>
      </c>
      <c r="G583" s="186" t="s">
        <v>768</v>
      </c>
      <c r="H583" s="103" t="s">
        <v>58</v>
      </c>
      <c r="I583" s="104" t="s">
        <v>609</v>
      </c>
      <c r="J583" s="203">
        <f t="shared" ref="J583:O583" si="375">J584*100/J585</f>
        <v>13.880819061453037</v>
      </c>
      <c r="K583" s="161"/>
      <c r="L583" s="203">
        <f t="shared" si="375"/>
        <v>10.398493408662901</v>
      </c>
      <c r="M583" s="203">
        <f t="shared" si="375"/>
        <v>14.496082935736585</v>
      </c>
      <c r="N583" s="203">
        <f t="shared" si="375"/>
        <v>14.337785118318763</v>
      </c>
      <c r="O583" s="203">
        <f t="shared" si="375"/>
        <v>17.307480445080973</v>
      </c>
      <c r="P583" s="203">
        <v>17.772727272727273</v>
      </c>
      <c r="Q583" s="203">
        <f t="shared" ref="Q583:R583" si="376">Q584*100/Q585</f>
        <v>15.289648622981955</v>
      </c>
      <c r="R583" s="203">
        <f t="shared" si="376"/>
        <v>20.316237044910974</v>
      </c>
    </row>
    <row r="584" spans="1:18" ht="15.75" customHeight="1">
      <c r="A584" s="501"/>
      <c r="B584" s="122"/>
      <c r="C584" s="122"/>
      <c r="D584" s="122"/>
      <c r="E584" s="122"/>
      <c r="F584" s="149" t="s">
        <v>769</v>
      </c>
      <c r="G584" s="117" t="s">
        <v>63</v>
      </c>
      <c r="H584" s="116"/>
      <c r="I584" s="117"/>
      <c r="J584" s="111">
        <f t="shared" ref="J584:J585" si="377">SUM(L584:R584)</f>
        <v>23699</v>
      </c>
      <c r="K584" s="111"/>
      <c r="L584" s="111">
        <v>6902</v>
      </c>
      <c r="M584" s="111">
        <v>2461</v>
      </c>
      <c r="N584" s="111">
        <v>5035</v>
      </c>
      <c r="O584" s="111">
        <v>4713</v>
      </c>
      <c r="P584" s="111">
        <v>2737</v>
      </c>
      <c r="Q584" s="111">
        <v>322</v>
      </c>
      <c r="R584" s="111">
        <v>1529</v>
      </c>
    </row>
    <row r="585" spans="1:18" ht="15.75" customHeight="1">
      <c r="A585" s="501"/>
      <c r="B585" s="182"/>
      <c r="C585" s="182"/>
      <c r="D585" s="182"/>
      <c r="E585" s="182"/>
      <c r="F585" s="149" t="s">
        <v>96</v>
      </c>
      <c r="G585" s="117" t="s">
        <v>63</v>
      </c>
      <c r="H585" s="116"/>
      <c r="I585" s="117"/>
      <c r="J585" s="130">
        <f t="shared" si="377"/>
        <v>170732</v>
      </c>
      <c r="K585" s="111"/>
      <c r="L585" s="211">
        <v>66375</v>
      </c>
      <c r="M585" s="211">
        <v>16977</v>
      </c>
      <c r="N585" s="211">
        <v>35117</v>
      </c>
      <c r="O585" s="211">
        <v>27231</v>
      </c>
      <c r="P585" s="211">
        <v>15400</v>
      </c>
      <c r="Q585" s="211">
        <v>2106</v>
      </c>
      <c r="R585" s="492">
        <v>7526</v>
      </c>
    </row>
    <row r="586" spans="1:18" ht="93.75">
      <c r="A586" s="501"/>
      <c r="B586" s="152">
        <v>55</v>
      </c>
      <c r="C586" s="152">
        <v>3</v>
      </c>
      <c r="D586" s="152"/>
      <c r="E586" s="152">
        <v>173</v>
      </c>
      <c r="F586" s="339" t="s">
        <v>770</v>
      </c>
      <c r="G586" s="155" t="s">
        <v>771</v>
      </c>
      <c r="H586" s="35" t="s">
        <v>3</v>
      </c>
      <c r="I586" s="154" t="s">
        <v>609</v>
      </c>
      <c r="J586" s="503">
        <v>7</v>
      </c>
      <c r="K586" s="157"/>
      <c r="L586" s="157">
        <v>1</v>
      </c>
      <c r="M586" s="157">
        <v>1</v>
      </c>
      <c r="N586" s="157">
        <v>1</v>
      </c>
      <c r="O586" s="157">
        <v>1</v>
      </c>
      <c r="P586" s="157">
        <v>1</v>
      </c>
      <c r="Q586" s="157">
        <v>1</v>
      </c>
      <c r="R586" s="157"/>
    </row>
    <row r="587" spans="1:18" ht="15.75" customHeight="1">
      <c r="A587" s="504"/>
      <c r="B587" s="505"/>
      <c r="C587" s="505"/>
      <c r="D587" s="505"/>
      <c r="E587" s="505"/>
      <c r="F587" s="445" t="s">
        <v>772</v>
      </c>
      <c r="G587" s="506"/>
      <c r="H587" s="507"/>
      <c r="I587" s="506"/>
      <c r="J587" s="61">
        <v>7</v>
      </c>
      <c r="K587" s="508"/>
      <c r="L587" s="61">
        <v>1</v>
      </c>
      <c r="M587" s="61">
        <v>1</v>
      </c>
      <c r="N587" s="61">
        <v>1</v>
      </c>
      <c r="O587" s="61">
        <v>1</v>
      </c>
      <c r="P587" s="61">
        <v>1</v>
      </c>
      <c r="Q587" s="61">
        <v>1</v>
      </c>
      <c r="R587" s="61">
        <v>1</v>
      </c>
    </row>
    <row r="588" spans="1:18" ht="15.75" customHeight="1">
      <c r="A588" s="509"/>
      <c r="B588" s="510"/>
      <c r="C588" s="510"/>
      <c r="D588" s="510"/>
      <c r="E588" s="510"/>
      <c r="F588" s="168" t="s">
        <v>773</v>
      </c>
      <c r="G588" s="511"/>
      <c r="H588" s="512"/>
      <c r="I588" s="511"/>
      <c r="J588" s="172">
        <v>7</v>
      </c>
      <c r="K588" s="513"/>
      <c r="L588" s="172">
        <v>1</v>
      </c>
      <c r="M588" s="172">
        <v>1</v>
      </c>
      <c r="N588" s="172">
        <v>1</v>
      </c>
      <c r="O588" s="172">
        <v>1</v>
      </c>
      <c r="P588" s="172">
        <v>1</v>
      </c>
      <c r="Q588" s="172">
        <v>1</v>
      </c>
      <c r="R588" s="172">
        <v>1</v>
      </c>
    </row>
  </sheetData>
  <autoFilter ref="A2:R586" xr:uid="{00000000-0009-0000-0000-000001000000}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21">
    <mergeCell ref="A514:A521"/>
    <mergeCell ref="A526:A538"/>
    <mergeCell ref="A547:A567"/>
    <mergeCell ref="A403:A418"/>
    <mergeCell ref="A439:A447"/>
    <mergeCell ref="A449:A453"/>
    <mergeCell ref="A456:A467"/>
    <mergeCell ref="A469:A479"/>
    <mergeCell ref="A490:A502"/>
    <mergeCell ref="A200:A218"/>
    <mergeCell ref="A224:A235"/>
    <mergeCell ref="A265:A268"/>
    <mergeCell ref="A277:A290"/>
    <mergeCell ref="A361:A376"/>
    <mergeCell ref="A387:A395"/>
    <mergeCell ref="A4:G4"/>
    <mergeCell ref="A5:R5"/>
    <mergeCell ref="A6:R6"/>
    <mergeCell ref="A7:A17"/>
    <mergeCell ref="A160:A171"/>
    <mergeCell ref="A177:A184"/>
  </mergeCells>
  <printOptions horizontalCentered="1"/>
  <pageMargins left="0.35433070866141736" right="0.35433070866141736" top="0.59055118110236227" bottom="0.59055118110236227" header="0" footer="0"/>
  <pageSetup paperSize="9" scale="57" orientation="landscape" r:id="rId1"/>
  <rowBreaks count="17" manualBreakCount="17">
    <brk id="28" max="17" man="1"/>
    <brk id="61" max="17" man="1"/>
    <brk id="78" max="17" man="1"/>
    <brk id="121" max="17" man="1"/>
    <brk id="156" max="17" man="1"/>
    <brk id="199" max="17" man="1"/>
    <brk id="221" max="17" man="1"/>
    <brk id="249" max="17" man="1"/>
    <brk id="276" max="17" man="1"/>
    <brk id="315" max="17" man="1"/>
    <brk id="357" max="17" man="1"/>
    <brk id="399" max="17" man="1"/>
    <brk id="438" max="17" man="1"/>
    <brk id="453" max="17" man="1"/>
    <brk id="487" max="17" man="1"/>
    <brk id="525" max="17" man="1"/>
    <brk id="575" max="17" man="1"/>
  </rowBreaks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3C32-2940-43C3-BA47-7881D933BEC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สรุปตามยุทธ์_KRA </vt:lpstr>
      <vt:lpstr>KPI 66 </vt:lpstr>
      <vt:lpstr>Sheet1</vt:lpstr>
      <vt:lpstr>'KPI 66 '!Print_Area</vt:lpstr>
      <vt:lpstr>'KPI 66 '!Print_Titles</vt:lpstr>
      <vt:lpstr>'สรุปตามยุทธ์_KRA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strategy01</dc:creator>
  <cp:lastModifiedBy>strategy01</cp:lastModifiedBy>
  <cp:lastPrinted>2023-12-19T04:16:41Z</cp:lastPrinted>
  <dcterms:created xsi:type="dcterms:W3CDTF">2023-12-19T03:30:48Z</dcterms:created>
  <dcterms:modified xsi:type="dcterms:W3CDTF">2023-12-19T09:51:46Z</dcterms:modified>
</cp:coreProperties>
</file>